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300" yWindow="345" windowWidth="22155" windowHeight="11880"/>
  </bookViews>
  <sheets>
    <sheet name="Лист1" sheetId="2" r:id="rId1"/>
  </sheets>
  <calcPr calcId="144525"/>
</workbook>
</file>

<file path=xl/calcChain.xml><?xml version="1.0" encoding="utf-8"?>
<calcChain xmlns="http://schemas.openxmlformats.org/spreadsheetml/2006/main">
  <c r="F44" i="2" l="1"/>
  <c r="F45" i="2"/>
  <c r="F46" i="2"/>
  <c r="D46" i="2"/>
  <c r="C46" i="2"/>
  <c r="D44" i="2"/>
  <c r="C43" i="2" l="1"/>
  <c r="C42" i="2" l="1"/>
  <c r="D42" i="2"/>
  <c r="C41" i="2"/>
  <c r="C40" i="2"/>
  <c r="C39" i="2"/>
  <c r="C38" i="2"/>
  <c r="C37" i="2"/>
  <c r="C36" i="2"/>
  <c r="C35" i="2"/>
  <c r="C34" i="2"/>
  <c r="C33" i="2"/>
  <c r="D33" i="2"/>
  <c r="C32" i="2"/>
  <c r="C31" i="2"/>
  <c r="C30" i="2"/>
  <c r="C29" i="2"/>
  <c r="C28" i="2"/>
  <c r="C27" i="2"/>
  <c r="C26" i="2"/>
  <c r="C25" i="2"/>
  <c r="C24" i="2"/>
  <c r="C23" i="2"/>
  <c r="C22" i="2"/>
  <c r="C20" i="2"/>
  <c r="C19" i="2"/>
  <c r="C17" i="2"/>
  <c r="C16" i="2"/>
  <c r="C14" i="2"/>
  <c r="C13" i="2"/>
  <c r="C12" i="2"/>
  <c r="C11" i="2"/>
  <c r="C10" i="2"/>
  <c r="C9" i="2"/>
  <c r="D9" i="2"/>
  <c r="D8" i="2"/>
  <c r="D29" i="2" l="1"/>
  <c r="D27" i="2"/>
  <c r="D19" i="2"/>
  <c r="D17" i="2"/>
  <c r="D10" i="2"/>
  <c r="D43" i="2" l="1"/>
  <c r="F43" i="2" s="1"/>
  <c r="D41" i="2"/>
  <c r="D40" i="2"/>
  <c r="D39" i="2"/>
  <c r="D38" i="2"/>
  <c r="D37" i="2"/>
  <c r="D36" i="2"/>
  <c r="D35" i="2"/>
  <c r="D34" i="2"/>
  <c r="D32" i="2"/>
  <c r="D31" i="2"/>
  <c r="D30" i="2"/>
  <c r="D28" i="2"/>
  <c r="D26" i="2"/>
  <c r="D25" i="2"/>
  <c r="D24" i="2"/>
  <c r="D23" i="2"/>
  <c r="D22" i="2"/>
  <c r="D21" i="2"/>
  <c r="D20" i="2"/>
  <c r="D16" i="2"/>
  <c r="D15" i="2"/>
  <c r="D14" i="2"/>
  <c r="D13" i="2"/>
  <c r="D12" i="2"/>
  <c r="D11" i="2"/>
  <c r="E46" i="2" l="1"/>
  <c r="F38" i="2" l="1"/>
  <c r="F9" i="2" l="1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9" i="2"/>
  <c r="F40" i="2"/>
  <c r="F41" i="2"/>
  <c r="F42" i="2"/>
  <c r="F8" i="2"/>
</calcChain>
</file>

<file path=xl/sharedStrings.xml><?xml version="1.0" encoding="utf-8"?>
<sst xmlns="http://schemas.openxmlformats.org/spreadsheetml/2006/main" count="85" uniqueCount="85">
  <si>
    <t>Регистрационный номер записи в государственном реестре саморегулируемых организаций</t>
  </si>
  <si>
    <t>Наименование саморегулируемой организации</t>
  </si>
  <si>
    <t>ИТОГО:</t>
  </si>
  <si>
    <t>Сумма компенсационных фондов, размещенных на спецсчетах в кредитных организациях</t>
  </si>
  <si>
    <t>Сумма компенсационных фондов, размещенных на спецсчетах в кредитных организациях у которых отозвана лицензия</t>
  </si>
  <si>
    <t>Размер компенсационных фондов, сформированных в соответствии со ст. 55.4 и 55.16 ГрК, по данным официального сайта СРО</t>
  </si>
  <si>
    <t>СРО-И-001-28042009</t>
  </si>
  <si>
    <t>СРО-И-002-03082009</t>
  </si>
  <si>
    <t>СРО-И-003-14092009</t>
  </si>
  <si>
    <t>Саморегулируемая организация Ассоциация «Изыскательские Организации Сибири»</t>
  </si>
  <si>
    <t>СРО-И-004-29092009</t>
  </si>
  <si>
    <t>Саморегулируемая организация Ассоциация «КубаньСтройИзыскания»</t>
  </si>
  <si>
    <t>СРО-И-006-09112009</t>
  </si>
  <si>
    <t>СРО-И-007-30112009</t>
  </si>
  <si>
    <t>СРО-И-008-30112009</t>
  </si>
  <si>
    <t>СРО-И-009-07122009</t>
  </si>
  <si>
    <t>Союз изыскательских организаций «РОДОС»</t>
  </si>
  <si>
    <t>СРО-И-010-11122009</t>
  </si>
  <si>
    <t>Некоммерческое партнерство «Изыскательские организации Северо-Запада»</t>
  </si>
  <si>
    <t>СРО-И-011-23122009</t>
  </si>
  <si>
    <t>Саморегулируемая организация Ассоциация «Национальное объединение организаций по инженерным изысканиям, геологии и геотехнике»</t>
  </si>
  <si>
    <t>СРО-И-012-24122009</t>
  </si>
  <si>
    <t>Ассоциация в области инженерных изысканий «Саморегулируемая организация «ЛИГА ИЗЫСКАТЕЛЕЙ»</t>
  </si>
  <si>
    <t>СРО-И-013-25122009</t>
  </si>
  <si>
    <t>Саморегулируемая организация Некоммерческое партнерство «Инженерно-Геологические Изыскания в Строительстве»</t>
  </si>
  <si>
    <t>СРО-И-014-25122009</t>
  </si>
  <si>
    <t>СРО-И-015-25122009</t>
  </si>
  <si>
    <t>Ассоциация «Союз Изыскателей Верхней Волги»</t>
  </si>
  <si>
    <t>СРО-И-016-28122009</t>
  </si>
  <si>
    <t>СРО-И-017-29122009</t>
  </si>
  <si>
    <t>СРО-И-018-30122009</t>
  </si>
  <si>
    <t>Саморегулируемая организация Ассоциация «Уральское общество изыскателей»</t>
  </si>
  <si>
    <t>СРО-И-019-11012010</t>
  </si>
  <si>
    <t>Саморегулируемая организация Ассоциация «Объединение изыскателей Южного и Северо-Кавказского округов»</t>
  </si>
  <si>
    <t>СРО-И-020-11012010</t>
  </si>
  <si>
    <t>СРО-И-021-12012010</t>
  </si>
  <si>
    <t>Союз «Национальная организация инженеров-изыскателей»</t>
  </si>
  <si>
    <t>СРО-И-022-12012010</t>
  </si>
  <si>
    <t>Ассоциация Саморегулируемая организация «Объединение изыскательских организаций транспортного комплекса»</t>
  </si>
  <si>
    <t>СРО-И-023-14012010</t>
  </si>
  <si>
    <t>СРО-И-024-14012010</t>
  </si>
  <si>
    <t>Некоммерческое партнерство саморегулируемая организация «Объединение изыскателей для проектирования и строительства объектов топливно-энергетического комплекса «Нефтегазизыскания-Альянс»</t>
  </si>
  <si>
    <t>СРО-И-025-28012010</t>
  </si>
  <si>
    <t>СРО-И-026-02022010</t>
  </si>
  <si>
    <t>СРО-И-027-03032010</t>
  </si>
  <si>
    <t>Ассоциация инженеров-изыскателей «СтройПартнер»</t>
  </si>
  <si>
    <t>СРО-И-028-13052010</t>
  </si>
  <si>
    <t>Саморегулируемая организация Ассоциация «Объединение изыскателей»</t>
  </si>
  <si>
    <t>СРО-И-030-25112011</t>
  </si>
  <si>
    <t>Ассоциация инженеров-изыскателей «Инженерная подготовка нефтегазовых комплексов»</t>
  </si>
  <si>
    <t>СРО-И-032-22122011</t>
  </si>
  <si>
    <t>Ассоциация инженеров- изыскателей «СтройИзыскания»</t>
  </si>
  <si>
    <t>СРО-И-033-16032012</t>
  </si>
  <si>
    <t>Ассоциация «Объединение изыскателей «ГеоИндустрия»</t>
  </si>
  <si>
    <t>СРО-И-034-01102012</t>
  </si>
  <si>
    <t>СРО-И-035-26102012</t>
  </si>
  <si>
    <t>Ассоциация «Объединение изыскателей «Альянс»</t>
  </si>
  <si>
    <t>СРО-И-036-18122012</t>
  </si>
  <si>
    <t>СРО-И-037-18122012</t>
  </si>
  <si>
    <t>СРО-И-038-25122012</t>
  </si>
  <si>
    <t>Ассоциация «Центр объединения изыскателей «СФЕРА-А»</t>
  </si>
  <si>
    <t>СРО-И-039-11012013</t>
  </si>
  <si>
    <t>Ассоциация «Саморегулируемая организация Некоммерческое партнёрство инженеров-изыскателей «ГЕОБАЛТ»</t>
  </si>
  <si>
    <t>Саморегулируемая организация Ассоциация «Изыскатели Ростовской области и Северного Кавказа»</t>
  </si>
  <si>
    <t>Ассоциация «Инженерные изыскания в строительстве» (Ассоциация СРО "АИИС")</t>
  </si>
  <si>
    <t>Саморегулируемая организация Ассоциация «Объединение организаций выполняющих инженерные изыскания при архитектурно-строительном проектировании, строительстве, реконструкции, капитальном ремонте объектов атомной отрасли «СОЮЗАТОМГЕО» (СРО "СОЮЗАТОМГЕО")</t>
  </si>
  <si>
    <t xml:space="preserve">Ассоциация Саморегулируемая организация «Центральное объединение организаций по инженерным изысканиям для строительства «Центризыскания» </t>
  </si>
  <si>
    <t>Саморегулируемая организация Союз «Организация изыскателей Западносибирского региона» (СРО Союз "ОИЗР")</t>
  </si>
  <si>
    <t>Саморегулируемая организация ассоциация «Межрегиональное объединение по инженерным изысканиям в строительстве» (СРО А "МОИИС")</t>
  </si>
  <si>
    <t>Ассоциация компаний, выполняющих инженерные изыскания «Саморегулируемая организация «Региональное инженерно-изыскательское объединение» (Ассоциация "СРО "РИИО")</t>
  </si>
  <si>
    <t>Ассоциация саморегулируемая организация «Изыскатели Санкт-Петербурга и Северо-Запада»</t>
  </si>
  <si>
    <t>Ассоциация Саморегулируемая организация «Балтийское объединение изыскателей» (Ассоциация СРО "БОИ")</t>
  </si>
  <si>
    <t>Ассоциация «Объединение организаций выполняющих инженерные изыскания в газовой и нефтяной отрасли «Инженер-Изыскатель» (Ассоциация "Инженер-Изыскатель")</t>
  </si>
  <si>
    <t>Ассоциация Саморегулируемая организация «Байкальское региональное объединение изыскателей» (Ассоциация СРО "БРОИЗ")</t>
  </si>
  <si>
    <t>Ассоциация Саморегулируемая организация в области инженерных изысканий «ВолгаКамИзыскания» (Ассоциация СРО "ВКИ")</t>
  </si>
  <si>
    <t>Саморегулируемая ассоциация «Объединение инженеров-изыскателей в строительстве» (СРО Ассоциация "ОИИС")</t>
  </si>
  <si>
    <t>Ассоциация Саморегулируемая организация «МежРегионИзыскания»</t>
  </si>
  <si>
    <t>ИТОГО</t>
  </si>
  <si>
    <t>НКО «Союз «Роснефть-Изыскания»</t>
  </si>
  <si>
    <t>СРО-И-041-28122017</t>
  </si>
  <si>
    <t>% размещенного компфонда от сформированного в соответствии со ст.55.4 и 55.16 ГрК            Зеленый - 90%-100% Желтый - 70-90% Красный - 0-70%</t>
  </si>
  <si>
    <t>Ассоциация «Межрегиональное объединение изыскателей «ГЕО»</t>
  </si>
  <si>
    <t>СРО-И-042-14022018</t>
  </si>
  <si>
    <t>Размещение на спецсчетах компфондов СРО по информации Ростехнадзора на 28.02.2018</t>
  </si>
  <si>
    <t>Ассоциация «Национальный Альянс изыскателей "ГеоЦентр"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</si>
</sst>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164" formatCode="_-* #,##0.00\ _₽_-;\-* #,##0.00\ _₽_-;_-* &quot;-&quot;??\ _₽_-;_-@_-"/>
    <numFmt numFmtId="165" formatCode="#,##0.00&quot;р.&quot;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4"/>
      <color theme="1"/>
      <name val="Arial"/>
      <family val="2"/>
      <charset val="204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8" fillId="0" borderId="0"/>
    <xf numFmtId="164" fontId="8" fillId="0" borderId="0" applyFont="0" applyFill="0" applyBorder="0" applyAlignment="0" applyProtection="0"/>
    <xf numFmtId="0" fontId="1" fillId="0" borderId="0"/>
  </cellStyleXfs>
  <cellXfs count="40">
    <xf numFmtId="0" fontId="0" fillId="0" borderId="0" xfId="0"/>
    <xf numFmtId="0" fontId="0" fillId="0" borderId="0" xfId="0" applyFill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4" fontId="0" fillId="0" borderId="2" xfId="2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right" vertical="center" wrapText="1"/>
    </xf>
    <xf numFmtId="165" fontId="4" fillId="0" borderId="1" xfId="0" applyNumberFormat="1" applyFont="1" applyFill="1" applyBorder="1" applyAlignment="1">
      <alignment horizontal="right" vertical="center" wrapText="1"/>
    </xf>
    <xf numFmtId="165" fontId="4" fillId="0" borderId="2" xfId="0" applyNumberFormat="1" applyFont="1" applyFill="1" applyBorder="1" applyAlignment="1">
      <alignment horizontal="right" vertical="center" wrapText="1"/>
    </xf>
    <xf numFmtId="165" fontId="6" fillId="0" borderId="2" xfId="0" applyNumberFormat="1" applyFont="1" applyFill="1" applyBorder="1" applyAlignment="1">
      <alignment horizontal="right" vertical="center" wrapText="1"/>
    </xf>
    <xf numFmtId="165" fontId="0" fillId="0" borderId="2" xfId="0" applyNumberFormat="1" applyFill="1" applyBorder="1" applyAlignment="1">
      <alignment horizontal="right" vertical="center" wrapText="1"/>
    </xf>
    <xf numFmtId="165" fontId="0" fillId="0" borderId="1" xfId="0" applyNumberFormat="1" applyFill="1" applyBorder="1" applyAlignment="1">
      <alignment horizontal="right" vertical="center" wrapText="1"/>
    </xf>
    <xf numFmtId="44" fontId="0" fillId="0" borderId="2" xfId="2" applyNumberFormat="1" applyFont="1" applyFill="1" applyBorder="1" applyAlignment="1">
      <alignment horizontal="center" vertical="center" wrapText="1"/>
    </xf>
    <xf numFmtId="165" fontId="0" fillId="0" borderId="2" xfId="0" applyNumberForma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164" fontId="0" fillId="0" borderId="1" xfId="2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44" fontId="0" fillId="0" borderId="2" xfId="2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center" vertical="center" wrapText="1"/>
    </xf>
    <xf numFmtId="44" fontId="0" fillId="0" borderId="2" xfId="2" applyNumberFormat="1" applyFont="1" applyFill="1" applyBorder="1" applyAlignment="1">
      <alignment horizontal="right" vertical="center" wrapText="1"/>
    </xf>
    <xf numFmtId="44" fontId="3" fillId="0" borderId="0" xfId="0" applyNumberFormat="1" applyFont="1"/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2" fontId="0" fillId="3" borderId="2" xfId="0" applyNumberFormat="1" applyFill="1" applyBorder="1" applyAlignment="1">
      <alignment horizontal="center" vertical="center" wrapText="1"/>
    </xf>
    <xf numFmtId="2" fontId="0" fillId="4" borderId="2" xfId="0" applyNumberFormat="1" applyFill="1" applyBorder="1" applyAlignment="1">
      <alignment horizontal="center" vertical="center" wrapText="1"/>
    </xf>
    <xf numFmtId="2" fontId="0" fillId="5" borderId="2" xfId="0" applyNumberFormat="1" applyFill="1" applyBorder="1" applyAlignment="1">
      <alignment horizontal="center" vertical="center" wrapText="1"/>
    </xf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</cellXfs>
  <cellStyles count="4">
    <cellStyle name="Обычный" xfId="0" builtinId="0"/>
    <cellStyle name="Обычный 2" xfId="1"/>
    <cellStyle name="Стиль 1" xfId="3"/>
    <cellStyle name="Финансовый" xfId="2" builtinId="3"/>
  </cellStyles>
  <dxfs count="0"/>
  <tableStyles count="0" defaultTableStyle="TableStyleMedium2" defaultPivotStyle="PivotStyleMedium9"/>
  <colors>
    <mruColors>
      <color rgb="FFC7E6A4"/>
      <color rgb="FFFFFF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36"/>
  <sheetViews>
    <sheetView tabSelected="1" topLeftCell="A27" zoomScale="76" zoomScaleNormal="76" workbookViewId="0">
      <selection activeCell="A41" sqref="A41"/>
    </sheetView>
  </sheetViews>
  <sheetFormatPr defaultRowHeight="15" x14ac:dyDescent="0.25"/>
  <cols>
    <col min="1" max="1" width="82.7109375" customWidth="1"/>
    <col min="2" max="2" width="28.5703125" customWidth="1"/>
    <col min="3" max="3" width="25.5703125" bestFit="1" customWidth="1"/>
    <col min="4" max="4" width="21.140625" customWidth="1"/>
    <col min="5" max="5" width="18.85546875" customWidth="1"/>
    <col min="6" max="6" width="24.28515625" customWidth="1"/>
    <col min="7" max="7" width="16.7109375" bestFit="1" customWidth="1"/>
    <col min="8" max="8" width="24.28515625" customWidth="1"/>
    <col min="9" max="9" width="17.7109375" bestFit="1" customWidth="1"/>
    <col min="10" max="10" width="30.5703125" customWidth="1"/>
    <col min="11" max="11" width="9.140625" customWidth="1"/>
  </cols>
  <sheetData>
    <row r="3" spans="1:10" ht="1.5" customHeight="1" x14ac:dyDescent="0.25"/>
    <row r="4" spans="1:10" ht="0.75" hidden="1" customHeight="1" x14ac:dyDescent="0.25">
      <c r="A4" s="16"/>
      <c r="B4" s="17"/>
      <c r="C4" s="17"/>
      <c r="D4" s="17"/>
      <c r="E4" s="17"/>
      <c r="F4" s="17"/>
      <c r="G4" s="17"/>
      <c r="H4" s="17"/>
      <c r="I4" s="17"/>
    </row>
    <row r="5" spans="1:10" hidden="1" x14ac:dyDescent="0.25"/>
    <row r="6" spans="1:10" x14ac:dyDescent="0.25">
      <c r="A6" s="36" t="s">
        <v>1</v>
      </c>
      <c r="B6" s="36" t="s">
        <v>0</v>
      </c>
      <c r="C6" s="37" t="s">
        <v>83</v>
      </c>
      <c r="D6" s="38"/>
      <c r="E6" s="38"/>
      <c r="F6" s="38"/>
      <c r="G6" s="38"/>
      <c r="H6" s="38"/>
      <c r="I6" s="38"/>
      <c r="J6" s="39"/>
    </row>
    <row r="7" spans="1:10" ht="132" customHeight="1" x14ac:dyDescent="0.25">
      <c r="A7" s="36"/>
      <c r="B7" s="36"/>
      <c r="C7" s="3" t="s">
        <v>5</v>
      </c>
      <c r="D7" s="3" t="s">
        <v>3</v>
      </c>
      <c r="E7" s="3" t="s">
        <v>4</v>
      </c>
      <c r="F7" s="3" t="s">
        <v>80</v>
      </c>
      <c r="G7" s="1"/>
    </row>
    <row r="8" spans="1:10" ht="30" customHeight="1" x14ac:dyDescent="0.25">
      <c r="A8" s="29" t="s">
        <v>64</v>
      </c>
      <c r="B8" s="28" t="s">
        <v>6</v>
      </c>
      <c r="C8" s="22">
        <v>574250520</v>
      </c>
      <c r="D8" s="12">
        <f>202800000+371450520</f>
        <v>574250520</v>
      </c>
      <c r="E8" s="22"/>
      <c r="F8" s="32">
        <f>D8*100/C8</f>
        <v>100</v>
      </c>
    </row>
    <row r="9" spans="1:10" ht="61.5" customHeight="1" x14ac:dyDescent="0.25">
      <c r="A9" s="29" t="s">
        <v>65</v>
      </c>
      <c r="B9" s="28" t="s">
        <v>7</v>
      </c>
      <c r="C9" s="22">
        <f>9705289.76+28440892.4</f>
        <v>38146182.159999996</v>
      </c>
      <c r="D9" s="12">
        <f>9287657.24+27741477.01</f>
        <v>37029134.25</v>
      </c>
      <c r="E9" s="6"/>
      <c r="F9" s="32">
        <f t="shared" ref="F9:F46" si="0">D9*100/C9</f>
        <v>97.071665244729701</v>
      </c>
    </row>
    <row r="10" spans="1:10" ht="48.75" customHeight="1" x14ac:dyDescent="0.25">
      <c r="A10" s="29" t="s">
        <v>66</v>
      </c>
      <c r="B10" s="28" t="s">
        <v>8</v>
      </c>
      <c r="C10" s="22">
        <f>76289389.45+174515836.89</f>
        <v>250805226.33999997</v>
      </c>
      <c r="D10" s="12">
        <f>77205964.79+175812138.26</f>
        <v>253018103.05000001</v>
      </c>
      <c r="E10" s="6"/>
      <c r="F10" s="32">
        <f t="shared" si="0"/>
        <v>100.88230885069363</v>
      </c>
    </row>
    <row r="11" spans="1:10" ht="30" customHeight="1" x14ac:dyDescent="0.25">
      <c r="A11" s="29" t="s">
        <v>9</v>
      </c>
      <c r="B11" s="28" t="s">
        <v>10</v>
      </c>
      <c r="C11" s="22">
        <f>8900000+25747051.71</f>
        <v>34647051.710000001</v>
      </c>
      <c r="D11" s="12">
        <f>8050000+24397051</f>
        <v>32447051</v>
      </c>
      <c r="E11" s="6"/>
      <c r="F11" s="32">
        <f t="shared" si="0"/>
        <v>93.650251316001516</v>
      </c>
    </row>
    <row r="12" spans="1:10" ht="30" customHeight="1" x14ac:dyDescent="0.25">
      <c r="A12" s="29" t="s">
        <v>11</v>
      </c>
      <c r="B12" s="28" t="s">
        <v>12</v>
      </c>
      <c r="C12" s="22">
        <f>9706385.9+48391591.39</f>
        <v>58097977.289999999</v>
      </c>
      <c r="D12" s="12">
        <f>7356385.9+41741591.39</f>
        <v>49097977.289999999</v>
      </c>
      <c r="E12" s="6"/>
      <c r="F12" s="31">
        <f t="shared" si="0"/>
        <v>84.508927126540243</v>
      </c>
    </row>
    <row r="13" spans="1:10" ht="30" customHeight="1" x14ac:dyDescent="0.25">
      <c r="A13" s="29" t="s">
        <v>67</v>
      </c>
      <c r="B13" s="28" t="s">
        <v>13</v>
      </c>
      <c r="C13" s="22">
        <f>7650000+41687753</f>
        <v>49337753</v>
      </c>
      <c r="D13" s="12">
        <f>6400000+36228357.52</f>
        <v>42628357.520000003</v>
      </c>
      <c r="E13" s="6"/>
      <c r="F13" s="31">
        <f t="shared" si="0"/>
        <v>86.401092323762711</v>
      </c>
    </row>
    <row r="14" spans="1:10" ht="30" customHeight="1" x14ac:dyDescent="0.25">
      <c r="A14" s="29" t="s">
        <v>68</v>
      </c>
      <c r="B14" s="28" t="s">
        <v>14</v>
      </c>
      <c r="C14" s="22">
        <f>8600000+35478831.52</f>
        <v>44078831.520000003</v>
      </c>
      <c r="D14" s="12">
        <f>7550000+32845475</f>
        <v>40395475</v>
      </c>
      <c r="E14" s="6"/>
      <c r="F14" s="32">
        <f t="shared" si="0"/>
        <v>91.643706529904847</v>
      </c>
    </row>
    <row r="15" spans="1:10" ht="30" customHeight="1" x14ac:dyDescent="0.25">
      <c r="A15" s="29" t="s">
        <v>69</v>
      </c>
      <c r="B15" s="28" t="s">
        <v>15</v>
      </c>
      <c r="C15" s="22">
        <v>33150000</v>
      </c>
      <c r="D15" s="12">
        <f>4600000+2750000</f>
        <v>7350000</v>
      </c>
      <c r="E15" s="6"/>
      <c r="F15" s="30">
        <f t="shared" si="0"/>
        <v>22.171945701357465</v>
      </c>
    </row>
    <row r="16" spans="1:10" ht="30" customHeight="1" x14ac:dyDescent="0.25">
      <c r="A16" s="29" t="s">
        <v>16</v>
      </c>
      <c r="B16" s="28" t="s">
        <v>17</v>
      </c>
      <c r="C16" s="22">
        <f>39904297+103517891.07</f>
        <v>143422188.06999999</v>
      </c>
      <c r="D16" s="12">
        <f>9700000+21993336.05</f>
        <v>31693336.050000001</v>
      </c>
      <c r="E16" s="22">
        <v>11529337.98</v>
      </c>
      <c r="F16" s="30">
        <f t="shared" si="0"/>
        <v>22.097930924419764</v>
      </c>
    </row>
    <row r="17" spans="1:6" ht="30" customHeight="1" x14ac:dyDescent="0.25">
      <c r="A17" s="29" t="s">
        <v>18</v>
      </c>
      <c r="B17" s="28" t="s">
        <v>19</v>
      </c>
      <c r="C17" s="22">
        <f>11241434+20856432</f>
        <v>32097866</v>
      </c>
      <c r="D17" s="12">
        <f>11241434.77+15856432.7</f>
        <v>27097867.469999999</v>
      </c>
      <c r="E17" s="6"/>
      <c r="F17" s="31">
        <f t="shared" si="0"/>
        <v>84.422645013223004</v>
      </c>
    </row>
    <row r="18" spans="1:6" ht="30" customHeight="1" x14ac:dyDescent="0.25">
      <c r="A18" s="29" t="s">
        <v>20</v>
      </c>
      <c r="B18" s="28" t="s">
        <v>21</v>
      </c>
      <c r="C18" s="22">
        <v>16016619.98</v>
      </c>
      <c r="D18" s="12">
        <v>14770189.41</v>
      </c>
      <c r="E18" s="6"/>
      <c r="F18" s="32">
        <f t="shared" si="0"/>
        <v>92.217892591842585</v>
      </c>
    </row>
    <row r="19" spans="1:6" ht="30" customHeight="1" x14ac:dyDescent="0.25">
      <c r="A19" s="21" t="s">
        <v>22</v>
      </c>
      <c r="B19" s="23" t="s">
        <v>23</v>
      </c>
      <c r="C19" s="22">
        <f>23900000+39733494.71</f>
        <v>63633494.710000001</v>
      </c>
      <c r="D19" s="12">
        <f>24300011+40083494.71</f>
        <v>64383505.710000001</v>
      </c>
      <c r="E19" s="6"/>
      <c r="F19" s="32">
        <f t="shared" si="0"/>
        <v>101.17864185114783</v>
      </c>
    </row>
    <row r="20" spans="1:6" ht="30" customHeight="1" x14ac:dyDescent="0.25">
      <c r="A20" s="29" t="s">
        <v>24</v>
      </c>
      <c r="B20" s="28" t="s">
        <v>25</v>
      </c>
      <c r="C20" s="22">
        <f>4358569.03+12749812.96</f>
        <v>17108381.990000002</v>
      </c>
      <c r="D20" s="12">
        <f>3500279.25+12000962.33</f>
        <v>15501241.58</v>
      </c>
      <c r="E20" s="6"/>
      <c r="F20" s="32">
        <f t="shared" si="0"/>
        <v>90.606122712601405</v>
      </c>
    </row>
    <row r="21" spans="1:6" ht="30" customHeight="1" x14ac:dyDescent="0.25">
      <c r="A21" s="29" t="s">
        <v>63</v>
      </c>
      <c r="B21" s="28" t="s">
        <v>26</v>
      </c>
      <c r="C21" s="22">
        <v>24240586</v>
      </c>
      <c r="D21" s="12">
        <f>7500000+15499541.26</f>
        <v>22999541.259999998</v>
      </c>
      <c r="E21" s="6"/>
      <c r="F21" s="32">
        <f t="shared" si="0"/>
        <v>94.880302233617613</v>
      </c>
    </row>
    <row r="22" spans="1:6" ht="30" customHeight="1" x14ac:dyDescent="0.25">
      <c r="A22" s="29" t="s">
        <v>27</v>
      </c>
      <c r="B22" s="28" t="s">
        <v>28</v>
      </c>
      <c r="C22" s="22">
        <f>4610101.74+23838264.05</f>
        <v>28448365.789999999</v>
      </c>
      <c r="D22" s="12">
        <f>4098150.03+22883394.71</f>
        <v>26981544.740000002</v>
      </c>
      <c r="E22" s="6"/>
      <c r="F22" s="32">
        <f t="shared" si="0"/>
        <v>94.843918062542599</v>
      </c>
    </row>
    <row r="23" spans="1:6" ht="30" customHeight="1" x14ac:dyDescent="0.25">
      <c r="A23" s="29" t="s">
        <v>70</v>
      </c>
      <c r="B23" s="28" t="s">
        <v>29</v>
      </c>
      <c r="C23" s="22">
        <f>5940848.68+28778772.65</f>
        <v>34719621.329999998</v>
      </c>
      <c r="D23" s="12">
        <f>6140858.68+29178772.69</f>
        <v>35319631.370000005</v>
      </c>
      <c r="E23" s="6"/>
      <c r="F23" s="32">
        <f t="shared" si="0"/>
        <v>101.72815836410508</v>
      </c>
    </row>
    <row r="24" spans="1:6" ht="30" customHeight="1" x14ac:dyDescent="0.25">
      <c r="A24" s="29" t="s">
        <v>71</v>
      </c>
      <c r="B24" s="28" t="s">
        <v>30</v>
      </c>
      <c r="C24" s="22">
        <f>31029747.88+27217849.27</f>
        <v>58247597.149999999</v>
      </c>
      <c r="D24" s="12">
        <f>26750844.32+9692467.93</f>
        <v>36443312.25</v>
      </c>
      <c r="E24" s="6"/>
      <c r="F24" s="30">
        <f t="shared" si="0"/>
        <v>62.566207076578095</v>
      </c>
    </row>
    <row r="25" spans="1:6" ht="30" customHeight="1" x14ac:dyDescent="0.25">
      <c r="A25" s="29" t="s">
        <v>31</v>
      </c>
      <c r="B25" s="28" t="s">
        <v>32</v>
      </c>
      <c r="C25" s="22">
        <f>7000000+24007559.83</f>
        <v>31007559.829999998</v>
      </c>
      <c r="D25" s="12">
        <f>6100000+23075224.64</f>
        <v>29175224.640000001</v>
      </c>
      <c r="E25" s="6"/>
      <c r="F25" s="32">
        <f t="shared" si="0"/>
        <v>94.090682401176238</v>
      </c>
    </row>
    <row r="26" spans="1:6" ht="30" customHeight="1" x14ac:dyDescent="0.25">
      <c r="A26" s="21" t="s">
        <v>33</v>
      </c>
      <c r="B26" s="23" t="s">
        <v>34</v>
      </c>
      <c r="C26" s="22">
        <f>17929539.36+47174936.51</f>
        <v>65104475.869999997</v>
      </c>
      <c r="D26" s="12">
        <f>14453917.81+35818886.02</f>
        <v>50272803.830000006</v>
      </c>
      <c r="E26" s="6"/>
      <c r="F26" s="31">
        <f t="shared" si="0"/>
        <v>77.218659943418132</v>
      </c>
    </row>
    <row r="27" spans="1:6" ht="30" customHeight="1" x14ac:dyDescent="0.25">
      <c r="A27" s="21" t="s">
        <v>72</v>
      </c>
      <c r="B27" s="23" t="s">
        <v>35</v>
      </c>
      <c r="C27" s="22">
        <f>18701253.68+63126178.91</f>
        <v>81827432.590000004</v>
      </c>
      <c r="D27" s="12">
        <f>18595740.54+62480470.82</f>
        <v>81076211.359999999</v>
      </c>
      <c r="E27" s="6"/>
      <c r="F27" s="32">
        <f t="shared" si="0"/>
        <v>99.081944518821658</v>
      </c>
    </row>
    <row r="28" spans="1:6" ht="30" customHeight="1" x14ac:dyDescent="0.25">
      <c r="A28" s="21" t="s">
        <v>36</v>
      </c>
      <c r="B28" s="23" t="s">
        <v>37</v>
      </c>
      <c r="C28" s="22">
        <f>50797979.94+11550000</f>
        <v>62347979.939999998</v>
      </c>
      <c r="D28" s="12">
        <f>9014647.94+10900000</f>
        <v>19914647.939999998</v>
      </c>
      <c r="E28" s="6">
        <v>42268057.539999999</v>
      </c>
      <c r="F28" s="30">
        <f t="shared" si="0"/>
        <v>31.94112777858188</v>
      </c>
    </row>
    <row r="29" spans="1:6" ht="30" customHeight="1" x14ac:dyDescent="0.25">
      <c r="A29" s="21" t="s">
        <v>38</v>
      </c>
      <c r="B29" s="23" t="s">
        <v>39</v>
      </c>
      <c r="C29" s="22">
        <f>14319182.1+42255125.96</f>
        <v>56574308.060000002</v>
      </c>
      <c r="D29" s="12">
        <f>14319182.1+42255125.96</f>
        <v>56574308.060000002</v>
      </c>
      <c r="E29" s="6"/>
      <c r="F29" s="32">
        <f t="shared" si="0"/>
        <v>100</v>
      </c>
    </row>
    <row r="30" spans="1:6" ht="30" customHeight="1" x14ac:dyDescent="0.25">
      <c r="A30" s="29" t="s">
        <v>73</v>
      </c>
      <c r="B30" s="28" t="s">
        <v>40</v>
      </c>
      <c r="C30" s="22">
        <f>9571340.97+22246422.19</f>
        <v>31817763.160000004</v>
      </c>
      <c r="D30" s="12">
        <f>9820022.97+16803986.4</f>
        <v>26624009.369999997</v>
      </c>
      <c r="E30" s="6"/>
      <c r="F30" s="31">
        <f t="shared" si="0"/>
        <v>83.676559021819031</v>
      </c>
    </row>
    <row r="31" spans="1:6" ht="42" customHeight="1" x14ac:dyDescent="0.25">
      <c r="A31" s="29" t="s">
        <v>41</v>
      </c>
      <c r="B31" s="28" t="s">
        <v>42</v>
      </c>
      <c r="C31" s="22">
        <f>13650000+27824025.43</f>
        <v>41474025.43</v>
      </c>
      <c r="D31" s="12">
        <f>12750000+25274025.43</f>
        <v>38024025.43</v>
      </c>
      <c r="E31" s="6"/>
      <c r="F31" s="32">
        <f t="shared" si="0"/>
        <v>91.681540520287996</v>
      </c>
    </row>
    <row r="32" spans="1:6" ht="30" customHeight="1" x14ac:dyDescent="0.25">
      <c r="A32" s="29" t="s">
        <v>74</v>
      </c>
      <c r="B32" s="28" t="s">
        <v>43</v>
      </c>
      <c r="C32" s="22">
        <f>3750000+18586758.99</f>
        <v>22336758.989999998</v>
      </c>
      <c r="D32" s="13">
        <f>3000000+16886758.99</f>
        <v>19886758.989999998</v>
      </c>
      <c r="E32" s="6"/>
      <c r="F32" s="31">
        <f t="shared" si="0"/>
        <v>89.031533173201865</v>
      </c>
    </row>
    <row r="33" spans="1:6" ht="30" customHeight="1" x14ac:dyDescent="0.25">
      <c r="A33" s="29" t="s">
        <v>75</v>
      </c>
      <c r="B33" s="28" t="s">
        <v>44</v>
      </c>
      <c r="C33" s="22">
        <f>7597714.76+18608875.11</f>
        <v>26206589.869999997</v>
      </c>
      <c r="D33" s="12">
        <f>7428820.47+18318972.53</f>
        <v>25747793</v>
      </c>
      <c r="E33" s="6"/>
      <c r="F33" s="32">
        <f t="shared" si="0"/>
        <v>98.249307245712245</v>
      </c>
    </row>
    <row r="34" spans="1:6" ht="30" customHeight="1" x14ac:dyDescent="0.25">
      <c r="A34" s="29" t="s">
        <v>45</v>
      </c>
      <c r="B34" s="28" t="s">
        <v>46</v>
      </c>
      <c r="C34" s="22">
        <f>119955032.71+7450000</f>
        <v>127405032.70999999</v>
      </c>
      <c r="D34" s="15">
        <f>30440863.71+3150000</f>
        <v>33590863.710000001</v>
      </c>
      <c r="E34" s="14"/>
      <c r="F34" s="30">
        <f t="shared" si="0"/>
        <v>26.365413512713978</v>
      </c>
    </row>
    <row r="35" spans="1:6" ht="30" customHeight="1" x14ac:dyDescent="0.25">
      <c r="A35" s="29" t="s">
        <v>47</v>
      </c>
      <c r="B35" s="28" t="s">
        <v>48</v>
      </c>
      <c r="C35" s="22">
        <f>13464525.67+24422621.23</f>
        <v>37887146.899999999</v>
      </c>
      <c r="D35" s="12">
        <f>10350000+18972190.24</f>
        <v>29322190.239999998</v>
      </c>
      <c r="E35" s="22"/>
      <c r="F35" s="31">
        <f t="shared" si="0"/>
        <v>77.393503177722792</v>
      </c>
    </row>
    <row r="36" spans="1:6" ht="30" customHeight="1" x14ac:dyDescent="0.25">
      <c r="A36" s="29" t="s">
        <v>49</v>
      </c>
      <c r="B36" s="28" t="s">
        <v>50</v>
      </c>
      <c r="C36" s="22">
        <f>94071265.59+6900000</f>
        <v>100971265.59</v>
      </c>
      <c r="D36" s="9">
        <f>49356156.27+1400000</f>
        <v>50756156.270000003</v>
      </c>
      <c r="E36" s="6"/>
      <c r="F36" s="30">
        <f t="shared" si="0"/>
        <v>50.26792124810882</v>
      </c>
    </row>
    <row r="37" spans="1:6" ht="30" customHeight="1" x14ac:dyDescent="0.25">
      <c r="A37" s="29" t="s">
        <v>51</v>
      </c>
      <c r="B37" s="28" t="s">
        <v>52</v>
      </c>
      <c r="C37" s="22">
        <f>101595275.04+8850000</f>
        <v>110445275.04000001</v>
      </c>
      <c r="D37" s="12">
        <f>99695275.04+5400000</f>
        <v>105095275.04000001</v>
      </c>
      <c r="E37" s="6"/>
      <c r="F37" s="32">
        <f t="shared" si="0"/>
        <v>95.15597204311149</v>
      </c>
    </row>
    <row r="38" spans="1:6" ht="30" customHeight="1" x14ac:dyDescent="0.25">
      <c r="A38" s="29" t="s">
        <v>53</v>
      </c>
      <c r="B38" s="28" t="s">
        <v>54</v>
      </c>
      <c r="C38" s="22">
        <f>14531000+17655000</f>
        <v>32186000</v>
      </c>
      <c r="D38" s="12">
        <f>6746841.58+1550000</f>
        <v>8296841.5800000001</v>
      </c>
      <c r="E38" s="6"/>
      <c r="F38" s="30">
        <f>D38*100/C38</f>
        <v>25.777796495370659</v>
      </c>
    </row>
    <row r="39" spans="1:6" ht="30" customHeight="1" x14ac:dyDescent="0.25">
      <c r="A39" s="29" t="s">
        <v>76</v>
      </c>
      <c r="B39" s="28" t="s">
        <v>55</v>
      </c>
      <c r="C39" s="22">
        <f>36748891.04+25319588.42</f>
        <v>62068479.460000001</v>
      </c>
      <c r="D39" s="12">
        <f>26950000+9197949.55</f>
        <v>36147949.549999997</v>
      </c>
      <c r="E39" s="22"/>
      <c r="F39" s="30">
        <f t="shared" si="0"/>
        <v>58.238819227552568</v>
      </c>
    </row>
    <row r="40" spans="1:6" ht="30" customHeight="1" x14ac:dyDescent="0.25">
      <c r="A40" s="29" t="s">
        <v>56</v>
      </c>
      <c r="B40" s="28" t="s">
        <v>57</v>
      </c>
      <c r="C40" s="22">
        <f>38678068.61+6100000</f>
        <v>44778068.609999999</v>
      </c>
      <c r="D40" s="12">
        <f>36078068.61+1350000</f>
        <v>37428068.609999999</v>
      </c>
      <c r="E40" s="6"/>
      <c r="F40" s="31">
        <f t="shared" si="0"/>
        <v>83.585714551434293</v>
      </c>
    </row>
    <row r="41" spans="1:6" ht="30" customHeight="1" x14ac:dyDescent="0.25">
      <c r="A41" s="29" t="s">
        <v>84</v>
      </c>
      <c r="B41" s="28" t="s">
        <v>58</v>
      </c>
      <c r="C41" s="22">
        <f>106755007.67+10800000</f>
        <v>117555007.67</v>
      </c>
      <c r="D41" s="12">
        <f>44803897.98+2900000</f>
        <v>47703897.979999997</v>
      </c>
      <c r="E41" s="6"/>
      <c r="F41" s="30">
        <f t="shared" si="0"/>
        <v>40.580064537883587</v>
      </c>
    </row>
    <row r="42" spans="1:6" ht="30" customHeight="1" x14ac:dyDescent="0.25">
      <c r="A42" s="29" t="s">
        <v>62</v>
      </c>
      <c r="B42" s="28" t="s">
        <v>59</v>
      </c>
      <c r="C42" s="22">
        <f>37505353.11+60894849.52</f>
        <v>98400202.629999995</v>
      </c>
      <c r="D42" s="12">
        <f>38655353.11+61794849.52</f>
        <v>100450202.63</v>
      </c>
      <c r="E42" s="6"/>
      <c r="F42" s="32">
        <f t="shared" si="0"/>
        <v>102.08332904324224</v>
      </c>
    </row>
    <row r="43" spans="1:6" ht="30" customHeight="1" x14ac:dyDescent="0.25">
      <c r="A43" s="29" t="s">
        <v>60</v>
      </c>
      <c r="B43" s="28" t="s">
        <v>61</v>
      </c>
      <c r="C43" s="22">
        <f>5456131.69+3353702.42</f>
        <v>8809834.1099999994</v>
      </c>
      <c r="D43" s="12">
        <f>5749116.94+2650352.05</f>
        <v>8399468.9900000002</v>
      </c>
      <c r="E43" s="6"/>
      <c r="F43" s="32">
        <f t="shared" si="0"/>
        <v>95.341965411877666</v>
      </c>
    </row>
    <row r="44" spans="1:6" ht="30" customHeight="1" x14ac:dyDescent="0.25">
      <c r="A44" s="33" t="s">
        <v>78</v>
      </c>
      <c r="B44" s="28" t="s">
        <v>79</v>
      </c>
      <c r="C44" s="22">
        <v>22582458.109999999</v>
      </c>
      <c r="D44" s="15">
        <f>7332458.11+15250000</f>
        <v>22582458.109999999</v>
      </c>
      <c r="E44" s="22"/>
      <c r="F44" s="32">
        <f t="shared" si="0"/>
        <v>100</v>
      </c>
    </row>
    <row r="45" spans="1:6" ht="30" customHeight="1" x14ac:dyDescent="0.25">
      <c r="A45" s="34" t="s">
        <v>81</v>
      </c>
      <c r="B45" s="35" t="s">
        <v>82</v>
      </c>
      <c r="C45" s="22">
        <v>2600000</v>
      </c>
      <c r="D45" s="15">
        <v>2600000</v>
      </c>
      <c r="E45" s="22"/>
      <c r="F45" s="32">
        <f t="shared" si="0"/>
        <v>100</v>
      </c>
    </row>
    <row r="46" spans="1:6" ht="30" customHeight="1" x14ac:dyDescent="0.25">
      <c r="A46" s="20" t="s">
        <v>77</v>
      </c>
      <c r="B46" s="2"/>
      <c r="C46" s="22">
        <f>SUM(C8:C45)</f>
        <v>2684833927.6100006</v>
      </c>
      <c r="D46" s="12">
        <f>SUM(D8:D45)</f>
        <v>2141075943.2799993</v>
      </c>
      <c r="E46" s="6">
        <f>SUM(E8:E43)</f>
        <v>53797395.519999996</v>
      </c>
      <c r="F46" s="32">
        <f t="shared" si="0"/>
        <v>79.747053300460692</v>
      </c>
    </row>
    <row r="47" spans="1:6" ht="30" customHeight="1" x14ac:dyDescent="0.25">
      <c r="A47" s="20"/>
      <c r="B47" s="2"/>
      <c r="C47" s="22"/>
      <c r="D47" s="13"/>
      <c r="E47" s="6"/>
      <c r="F47" s="25"/>
    </row>
    <row r="48" spans="1:6" ht="30" customHeight="1" x14ac:dyDescent="0.25">
      <c r="A48" s="20"/>
      <c r="B48" s="2"/>
      <c r="C48" s="22"/>
      <c r="D48" s="12"/>
      <c r="E48" s="6"/>
      <c r="F48" s="25"/>
    </row>
    <row r="49" spans="1:6" ht="30" customHeight="1" x14ac:dyDescent="0.25">
      <c r="A49" s="20"/>
      <c r="B49" s="2"/>
      <c r="C49" s="22"/>
      <c r="D49" s="13"/>
      <c r="E49" s="6"/>
      <c r="F49" s="25"/>
    </row>
    <row r="50" spans="1:6" ht="30" customHeight="1" x14ac:dyDescent="0.25">
      <c r="A50" s="21"/>
      <c r="B50" s="23"/>
      <c r="C50" s="6"/>
      <c r="D50" s="12"/>
      <c r="E50" s="6"/>
      <c r="F50" s="25"/>
    </row>
    <row r="51" spans="1:6" ht="30" customHeight="1" x14ac:dyDescent="0.25">
      <c r="A51" s="20"/>
      <c r="B51" s="2"/>
      <c r="C51" s="6"/>
      <c r="D51" s="12"/>
      <c r="E51" s="6"/>
      <c r="F51" s="25"/>
    </row>
    <row r="52" spans="1:6" ht="30" customHeight="1" x14ac:dyDescent="0.25">
      <c r="A52" s="20"/>
      <c r="B52" s="2"/>
      <c r="C52" s="6"/>
      <c r="D52" s="12"/>
      <c r="E52" s="6"/>
      <c r="F52" s="25"/>
    </row>
    <row r="53" spans="1:6" ht="30" customHeight="1" x14ac:dyDescent="0.25">
      <c r="A53" s="20"/>
      <c r="B53" s="2"/>
      <c r="C53" s="22"/>
      <c r="D53" s="12"/>
      <c r="E53" s="6"/>
      <c r="F53" s="25"/>
    </row>
    <row r="54" spans="1:6" ht="30" customHeight="1" x14ac:dyDescent="0.25">
      <c r="A54" s="21"/>
      <c r="B54" s="23"/>
      <c r="C54" s="6"/>
      <c r="D54" s="12"/>
      <c r="E54" s="6"/>
      <c r="F54" s="25"/>
    </row>
    <row r="55" spans="1:6" ht="30" customHeight="1" x14ac:dyDescent="0.25">
      <c r="A55" s="21"/>
      <c r="B55" s="23"/>
      <c r="C55" s="6"/>
      <c r="D55" s="12"/>
      <c r="E55" s="27"/>
      <c r="F55" s="25"/>
    </row>
    <row r="56" spans="1:6" ht="30" customHeight="1" x14ac:dyDescent="0.25">
      <c r="A56" s="20"/>
      <c r="B56" s="2"/>
      <c r="C56" s="14"/>
      <c r="D56" s="15"/>
      <c r="E56" s="27"/>
      <c r="F56" s="25"/>
    </row>
    <row r="57" spans="1:6" ht="30" customHeight="1" x14ac:dyDescent="0.25">
      <c r="A57" s="20"/>
      <c r="B57" s="2"/>
      <c r="C57" s="6"/>
      <c r="D57" s="12"/>
      <c r="E57" s="6"/>
      <c r="F57" s="25"/>
    </row>
    <row r="58" spans="1:6" ht="30" customHeight="1" x14ac:dyDescent="0.25">
      <c r="A58" s="20"/>
      <c r="B58" s="2"/>
      <c r="C58" s="6"/>
      <c r="D58" s="12"/>
      <c r="E58" s="27"/>
      <c r="F58" s="25"/>
    </row>
    <row r="59" spans="1:6" ht="30" customHeight="1" x14ac:dyDescent="0.25">
      <c r="A59" s="21"/>
      <c r="B59" s="23"/>
      <c r="C59" s="6"/>
      <c r="D59" s="12"/>
      <c r="E59" s="27"/>
      <c r="F59" s="25"/>
    </row>
    <row r="60" spans="1:6" ht="30" customHeight="1" x14ac:dyDescent="0.25">
      <c r="A60" s="21"/>
      <c r="B60" s="23"/>
      <c r="C60" s="6"/>
      <c r="D60" s="12"/>
      <c r="E60" s="6"/>
      <c r="F60" s="25"/>
    </row>
    <row r="61" spans="1:6" ht="30" customHeight="1" x14ac:dyDescent="0.25">
      <c r="A61" s="21"/>
      <c r="B61" s="23"/>
      <c r="C61" s="6"/>
      <c r="D61" s="12"/>
      <c r="E61" s="27"/>
      <c r="F61" s="25"/>
    </row>
    <row r="62" spans="1:6" ht="30" customHeight="1" x14ac:dyDescent="0.25">
      <c r="A62" s="21"/>
      <c r="B62" s="23"/>
      <c r="C62" s="6"/>
      <c r="D62" s="12"/>
      <c r="E62" s="6"/>
      <c r="F62" s="25"/>
    </row>
    <row r="63" spans="1:6" ht="30" customHeight="1" x14ac:dyDescent="0.25">
      <c r="A63" s="20"/>
      <c r="B63" s="2"/>
      <c r="C63" s="6"/>
      <c r="D63" s="12"/>
      <c r="E63" s="6"/>
      <c r="F63" s="25"/>
    </row>
    <row r="64" spans="1:6" ht="30" customHeight="1" x14ac:dyDescent="0.25">
      <c r="A64" s="20"/>
      <c r="B64" s="2"/>
      <c r="C64" s="6"/>
      <c r="D64" s="12"/>
      <c r="E64" s="6"/>
      <c r="F64" s="25"/>
    </row>
    <row r="65" spans="1:6" ht="30" customHeight="1" x14ac:dyDescent="0.25">
      <c r="A65" s="20"/>
      <c r="B65" s="2"/>
      <c r="C65" s="22"/>
      <c r="D65" s="15"/>
      <c r="E65" s="14"/>
      <c r="F65" s="25"/>
    </row>
    <row r="66" spans="1:6" ht="30" customHeight="1" x14ac:dyDescent="0.25">
      <c r="A66" s="20"/>
      <c r="B66" s="2"/>
      <c r="C66" s="6"/>
      <c r="D66" s="12"/>
      <c r="E66" s="6"/>
      <c r="F66" s="25"/>
    </row>
    <row r="67" spans="1:6" ht="30" customHeight="1" x14ac:dyDescent="0.25">
      <c r="A67" s="20"/>
      <c r="B67" s="2"/>
      <c r="C67" s="22"/>
      <c r="D67" s="12"/>
      <c r="E67" s="6"/>
      <c r="F67" s="25"/>
    </row>
    <row r="68" spans="1:6" ht="30" customHeight="1" x14ac:dyDescent="0.25">
      <c r="A68" s="20"/>
      <c r="B68" s="2"/>
      <c r="C68" s="6"/>
      <c r="D68" s="12"/>
      <c r="E68" s="6"/>
      <c r="F68" s="25"/>
    </row>
    <row r="69" spans="1:6" ht="30" customHeight="1" x14ac:dyDescent="0.25">
      <c r="A69" s="21"/>
      <c r="B69" s="23"/>
      <c r="C69" s="6"/>
      <c r="D69" s="12"/>
      <c r="E69" s="6"/>
      <c r="F69" s="25"/>
    </row>
    <row r="70" spans="1:6" ht="30" customHeight="1" x14ac:dyDescent="0.25">
      <c r="A70" s="20"/>
      <c r="B70" s="2"/>
      <c r="C70" s="14"/>
      <c r="D70" s="15"/>
      <c r="E70" s="27"/>
      <c r="F70" s="25"/>
    </row>
    <row r="71" spans="1:6" ht="30" customHeight="1" x14ac:dyDescent="0.25">
      <c r="A71" s="20"/>
      <c r="B71" s="2"/>
      <c r="C71" s="14"/>
      <c r="D71" s="15"/>
      <c r="E71" s="14"/>
      <c r="F71" s="25"/>
    </row>
    <row r="72" spans="1:6" ht="30" customHeight="1" x14ac:dyDescent="0.25">
      <c r="A72" s="20"/>
      <c r="B72" s="2"/>
      <c r="C72" s="22"/>
      <c r="D72" s="12"/>
      <c r="E72" s="6"/>
      <c r="F72" s="25"/>
    </row>
    <row r="73" spans="1:6" ht="30" customHeight="1" x14ac:dyDescent="0.25">
      <c r="A73" s="20"/>
      <c r="B73" s="2"/>
      <c r="C73" s="22"/>
      <c r="D73" s="12"/>
      <c r="E73" s="6"/>
      <c r="F73" s="25"/>
    </row>
    <row r="74" spans="1:6" ht="30" customHeight="1" x14ac:dyDescent="0.25">
      <c r="A74" s="20"/>
      <c r="B74" s="2"/>
      <c r="C74" s="22"/>
      <c r="D74" s="12"/>
      <c r="E74" s="6"/>
      <c r="F74" s="25"/>
    </row>
    <row r="75" spans="1:6" ht="30" customHeight="1" x14ac:dyDescent="0.25">
      <c r="A75" s="20"/>
      <c r="B75" s="2"/>
      <c r="C75" s="22"/>
      <c r="D75" s="15"/>
      <c r="E75" s="14"/>
      <c r="F75" s="25"/>
    </row>
    <row r="76" spans="1:6" ht="30" customHeight="1" x14ac:dyDescent="0.25">
      <c r="A76" s="20"/>
      <c r="B76" s="2"/>
      <c r="C76" s="22"/>
      <c r="D76" s="13"/>
      <c r="E76" s="6"/>
      <c r="F76" s="25"/>
    </row>
    <row r="77" spans="1:6" ht="30" customHeight="1" x14ac:dyDescent="0.25">
      <c r="A77" s="20"/>
      <c r="B77" s="2"/>
      <c r="C77" s="22"/>
      <c r="D77" s="12"/>
      <c r="E77" s="6"/>
      <c r="F77" s="25"/>
    </row>
    <row r="78" spans="1:6" ht="30" customHeight="1" x14ac:dyDescent="0.25">
      <c r="A78" s="21"/>
      <c r="B78" s="23"/>
      <c r="C78" s="22"/>
      <c r="D78" s="13"/>
      <c r="E78" s="27"/>
      <c r="F78" s="25"/>
    </row>
    <row r="79" spans="1:6" ht="30" customHeight="1" x14ac:dyDescent="0.25">
      <c r="A79" s="20"/>
      <c r="B79" s="2"/>
      <c r="C79" s="22"/>
      <c r="D79" s="12"/>
      <c r="E79" s="6"/>
      <c r="F79" s="25"/>
    </row>
    <row r="80" spans="1:6" ht="30" customHeight="1" x14ac:dyDescent="0.25">
      <c r="A80" s="20"/>
      <c r="B80" s="2"/>
      <c r="C80" s="22"/>
      <c r="D80" s="12"/>
      <c r="E80" s="27"/>
      <c r="F80" s="25"/>
    </row>
    <row r="81" spans="1:6" ht="30" customHeight="1" x14ac:dyDescent="0.25">
      <c r="A81" s="20"/>
      <c r="B81" s="2"/>
      <c r="C81" s="22"/>
      <c r="D81" s="12"/>
      <c r="E81" s="27"/>
      <c r="F81" s="25"/>
    </row>
    <row r="82" spans="1:6" ht="30" customHeight="1" x14ac:dyDescent="0.25">
      <c r="A82" s="20"/>
      <c r="B82" s="2"/>
      <c r="C82" s="6"/>
      <c r="D82" s="12"/>
      <c r="E82" s="6"/>
      <c r="F82" s="25"/>
    </row>
    <row r="83" spans="1:6" ht="30" customHeight="1" x14ac:dyDescent="0.25">
      <c r="A83" s="20"/>
      <c r="B83" s="2"/>
      <c r="C83" s="6"/>
      <c r="D83" s="12"/>
      <c r="E83" s="6"/>
      <c r="F83" s="25"/>
    </row>
    <row r="84" spans="1:6" ht="30" customHeight="1" x14ac:dyDescent="0.25">
      <c r="A84" s="20"/>
      <c r="B84" s="2"/>
      <c r="C84" s="6"/>
      <c r="D84" s="12"/>
      <c r="E84" s="6"/>
      <c r="F84" s="25"/>
    </row>
    <row r="85" spans="1:6" ht="30" customHeight="1" x14ac:dyDescent="0.25">
      <c r="A85" s="21"/>
      <c r="B85" s="23"/>
      <c r="C85" s="6"/>
      <c r="D85" s="12"/>
      <c r="E85" s="27"/>
      <c r="F85" s="25"/>
    </row>
    <row r="86" spans="1:6" ht="30" customHeight="1" x14ac:dyDescent="0.25">
      <c r="A86" s="20"/>
      <c r="B86" s="2"/>
      <c r="C86" s="22"/>
      <c r="D86" s="12"/>
      <c r="E86" s="6"/>
      <c r="F86" s="25"/>
    </row>
    <row r="87" spans="1:6" ht="30" customHeight="1" x14ac:dyDescent="0.25">
      <c r="A87" s="20"/>
      <c r="B87" s="2"/>
      <c r="C87" s="22"/>
      <c r="D87" s="12"/>
      <c r="E87" s="6"/>
      <c r="F87" s="25"/>
    </row>
    <row r="88" spans="1:6" ht="30" customHeight="1" x14ac:dyDescent="0.25">
      <c r="A88" s="20"/>
      <c r="B88" s="2"/>
      <c r="C88" s="22"/>
      <c r="D88" s="12"/>
      <c r="E88" s="6"/>
      <c r="F88" s="25"/>
    </row>
    <row r="89" spans="1:6" ht="30" customHeight="1" x14ac:dyDescent="0.25">
      <c r="A89" s="20"/>
      <c r="B89" s="2"/>
      <c r="C89" s="22"/>
      <c r="D89" s="12"/>
      <c r="E89" s="6"/>
      <c r="F89" s="25"/>
    </row>
    <row r="90" spans="1:6" ht="30" customHeight="1" x14ac:dyDescent="0.25">
      <c r="A90" s="20"/>
      <c r="B90" s="2"/>
      <c r="C90" s="26"/>
      <c r="D90" s="11"/>
      <c r="E90" s="6"/>
      <c r="F90" s="25"/>
    </row>
    <row r="91" spans="1:6" ht="30" customHeight="1" x14ac:dyDescent="0.25">
      <c r="A91" s="20"/>
      <c r="B91" s="2"/>
      <c r="C91" s="22"/>
      <c r="D91" s="12"/>
      <c r="E91" s="6"/>
      <c r="F91" s="25"/>
    </row>
    <row r="92" spans="1:6" ht="30" customHeight="1" x14ac:dyDescent="0.25">
      <c r="A92" s="20"/>
      <c r="B92" s="2"/>
      <c r="C92" s="6"/>
      <c r="D92" s="12"/>
      <c r="E92" s="6"/>
      <c r="F92" s="25"/>
    </row>
    <row r="93" spans="1:6" ht="30" customHeight="1" x14ac:dyDescent="0.25">
      <c r="A93" s="20"/>
      <c r="B93" s="2"/>
      <c r="C93" s="6"/>
      <c r="D93" s="12"/>
      <c r="E93" s="27"/>
      <c r="F93" s="25"/>
    </row>
    <row r="94" spans="1:6" ht="30" customHeight="1" x14ac:dyDescent="0.25">
      <c r="A94" s="20"/>
      <c r="B94" s="2"/>
      <c r="C94" s="22"/>
      <c r="D94" s="12"/>
      <c r="E94" s="6"/>
      <c r="F94" s="25"/>
    </row>
    <row r="95" spans="1:6" ht="30" customHeight="1" x14ac:dyDescent="0.25">
      <c r="A95" s="21"/>
      <c r="B95" s="23"/>
      <c r="C95" s="6"/>
      <c r="D95" s="12"/>
      <c r="E95" s="27"/>
      <c r="F95" s="25"/>
    </row>
    <row r="96" spans="1:6" ht="30" customHeight="1" x14ac:dyDescent="0.25">
      <c r="A96" s="20"/>
      <c r="B96" s="2"/>
      <c r="C96" s="22"/>
      <c r="D96" s="12"/>
      <c r="E96" s="27"/>
      <c r="F96" s="25"/>
    </row>
    <row r="97" spans="1:6" ht="30" customHeight="1" x14ac:dyDescent="0.25">
      <c r="A97" s="20"/>
      <c r="B97" s="2"/>
      <c r="C97" s="22"/>
      <c r="D97" s="12"/>
      <c r="E97" s="6"/>
      <c r="F97" s="25"/>
    </row>
    <row r="98" spans="1:6" ht="30" customHeight="1" x14ac:dyDescent="0.25">
      <c r="A98" s="20"/>
      <c r="B98" s="2"/>
      <c r="C98" s="22"/>
      <c r="D98" s="12"/>
      <c r="E98" s="6"/>
      <c r="F98" s="25"/>
    </row>
    <row r="99" spans="1:6" ht="30" customHeight="1" x14ac:dyDescent="0.25">
      <c r="A99" s="20"/>
      <c r="B99" s="2"/>
      <c r="C99" s="6"/>
      <c r="D99" s="12"/>
      <c r="E99" s="6"/>
      <c r="F99" s="25"/>
    </row>
    <row r="100" spans="1:6" ht="30" customHeight="1" x14ac:dyDescent="0.25">
      <c r="A100" s="20"/>
      <c r="B100" s="2"/>
      <c r="C100" s="22"/>
      <c r="D100" s="12"/>
      <c r="E100" s="27"/>
      <c r="F100" s="25"/>
    </row>
    <row r="101" spans="1:6" ht="30" customHeight="1" x14ac:dyDescent="0.25">
      <c r="A101" s="20"/>
      <c r="B101" s="2"/>
      <c r="C101" s="22"/>
      <c r="D101" s="12"/>
      <c r="E101" s="6"/>
      <c r="F101" s="25"/>
    </row>
    <row r="102" spans="1:6" ht="30" customHeight="1" x14ac:dyDescent="0.25">
      <c r="A102" s="20"/>
      <c r="B102" s="2"/>
      <c r="C102" s="22"/>
      <c r="D102" s="12"/>
      <c r="E102" s="6"/>
      <c r="F102" s="25"/>
    </row>
    <row r="103" spans="1:6" ht="30" customHeight="1" x14ac:dyDescent="0.25">
      <c r="A103" s="20"/>
      <c r="B103" s="2"/>
      <c r="C103" s="22"/>
      <c r="D103" s="12"/>
      <c r="E103" s="6"/>
      <c r="F103" s="25"/>
    </row>
    <row r="104" spans="1:6" ht="30" customHeight="1" x14ac:dyDescent="0.25">
      <c r="A104" s="20"/>
      <c r="B104" s="2"/>
      <c r="C104" s="6"/>
      <c r="D104" s="12"/>
      <c r="E104" s="27"/>
      <c r="F104" s="25"/>
    </row>
    <row r="105" spans="1:6" ht="30" customHeight="1" x14ac:dyDescent="0.25">
      <c r="A105" s="20"/>
      <c r="B105" s="2"/>
      <c r="C105" s="6"/>
      <c r="D105" s="12"/>
      <c r="E105" s="6"/>
      <c r="F105" s="25"/>
    </row>
    <row r="106" spans="1:6" ht="30" customHeight="1" x14ac:dyDescent="0.25">
      <c r="A106" s="20"/>
      <c r="B106" s="2"/>
      <c r="C106" s="6"/>
      <c r="D106" s="12"/>
      <c r="E106" s="6"/>
      <c r="F106" s="25"/>
    </row>
    <row r="107" spans="1:6" ht="30" customHeight="1" x14ac:dyDescent="0.25">
      <c r="A107" s="20"/>
      <c r="B107" s="2"/>
      <c r="C107" s="22"/>
      <c r="D107" s="13"/>
      <c r="E107" s="6"/>
      <c r="F107" s="25"/>
    </row>
    <row r="108" spans="1:6" ht="30" customHeight="1" x14ac:dyDescent="0.25">
      <c r="A108" s="20"/>
      <c r="B108" s="2"/>
      <c r="C108" s="22"/>
      <c r="D108" s="12"/>
      <c r="E108" s="27"/>
      <c r="F108" s="25"/>
    </row>
    <row r="109" spans="1:6" ht="30" customHeight="1" x14ac:dyDescent="0.25">
      <c r="A109" s="20"/>
      <c r="B109" s="2"/>
      <c r="C109" s="6"/>
      <c r="D109" s="12"/>
      <c r="E109" s="6"/>
      <c r="F109" s="25"/>
    </row>
    <row r="110" spans="1:6" ht="30" customHeight="1" x14ac:dyDescent="0.25">
      <c r="A110" s="20"/>
      <c r="B110" s="2"/>
      <c r="C110" s="6"/>
      <c r="D110" s="13"/>
      <c r="E110" s="6"/>
      <c r="F110" s="25"/>
    </row>
    <row r="111" spans="1:6" ht="30" customHeight="1" x14ac:dyDescent="0.25">
      <c r="A111" s="20"/>
      <c r="B111" s="2"/>
      <c r="C111" s="6"/>
      <c r="D111" s="12"/>
      <c r="E111" s="6"/>
      <c r="F111" s="25"/>
    </row>
    <row r="112" spans="1:6" ht="30" customHeight="1" x14ac:dyDescent="0.25">
      <c r="A112" s="20"/>
      <c r="B112" s="2"/>
      <c r="C112" s="6"/>
      <c r="D112" s="12"/>
      <c r="E112" s="6"/>
      <c r="F112" s="25"/>
    </row>
    <row r="113" spans="1:6" ht="30" customHeight="1" x14ac:dyDescent="0.25">
      <c r="A113" s="20"/>
      <c r="B113" s="2"/>
      <c r="C113" s="22"/>
      <c r="D113" s="12"/>
      <c r="E113" s="6"/>
      <c r="F113" s="25"/>
    </row>
    <row r="114" spans="1:6" ht="30" customHeight="1" x14ac:dyDescent="0.25">
      <c r="A114" s="20"/>
      <c r="B114" s="2"/>
      <c r="C114" s="22"/>
      <c r="D114" s="12"/>
      <c r="E114" s="6"/>
      <c r="F114" s="25"/>
    </row>
    <row r="115" spans="1:6" ht="30" customHeight="1" x14ac:dyDescent="0.25">
      <c r="A115" s="20"/>
      <c r="B115" s="2"/>
      <c r="C115" s="22"/>
      <c r="D115" s="12"/>
      <c r="E115" s="6"/>
      <c r="F115" s="25"/>
    </row>
    <row r="116" spans="1:6" ht="30" customHeight="1" x14ac:dyDescent="0.25">
      <c r="A116" s="21"/>
      <c r="B116" s="23"/>
      <c r="C116" s="6"/>
      <c r="D116" s="12"/>
      <c r="E116" s="6"/>
      <c r="F116" s="25"/>
    </row>
    <row r="117" spans="1:6" ht="30" customHeight="1" x14ac:dyDescent="0.25">
      <c r="A117" s="20"/>
      <c r="B117" s="2"/>
      <c r="C117" s="6"/>
      <c r="D117" s="12"/>
      <c r="E117" s="6"/>
      <c r="F117" s="25"/>
    </row>
    <row r="118" spans="1:6" ht="30" customHeight="1" x14ac:dyDescent="0.25">
      <c r="A118" s="20"/>
      <c r="B118" s="2"/>
      <c r="C118" s="6"/>
      <c r="D118" s="12"/>
      <c r="E118" s="6"/>
      <c r="F118" s="25"/>
    </row>
    <row r="119" spans="1:6" ht="30" customHeight="1" x14ac:dyDescent="0.25">
      <c r="A119" s="20"/>
      <c r="B119" s="2"/>
      <c r="C119" s="22"/>
      <c r="D119" s="12"/>
      <c r="E119" s="6"/>
      <c r="F119" s="25"/>
    </row>
    <row r="120" spans="1:6" ht="30" customHeight="1" x14ac:dyDescent="0.25">
      <c r="A120" s="20"/>
      <c r="B120" s="2"/>
      <c r="C120" s="22"/>
      <c r="D120" s="12"/>
      <c r="E120" s="6"/>
      <c r="F120" s="25"/>
    </row>
    <row r="121" spans="1:6" ht="30" customHeight="1" x14ac:dyDescent="0.25">
      <c r="A121" s="20"/>
      <c r="B121" s="2"/>
      <c r="C121" s="22"/>
      <c r="D121" s="12"/>
      <c r="E121" s="6"/>
      <c r="F121" s="25"/>
    </row>
    <row r="122" spans="1:6" ht="30" customHeight="1" x14ac:dyDescent="0.25">
      <c r="A122" s="20"/>
      <c r="B122" s="2"/>
      <c r="C122" s="22"/>
      <c r="D122" s="12"/>
      <c r="E122" s="27"/>
      <c r="F122" s="25"/>
    </row>
    <row r="123" spans="1:6" ht="30" customHeight="1" x14ac:dyDescent="0.25">
      <c r="A123" s="20"/>
      <c r="B123" s="2"/>
      <c r="C123" s="22"/>
      <c r="D123" s="10"/>
      <c r="E123" s="27"/>
      <c r="F123" s="25"/>
    </row>
    <row r="124" spans="1:6" ht="30" customHeight="1" x14ac:dyDescent="0.25">
      <c r="A124" s="21"/>
      <c r="B124" s="23"/>
      <c r="C124" s="6"/>
      <c r="D124" s="12"/>
      <c r="E124" s="6"/>
      <c r="F124" s="25"/>
    </row>
    <row r="125" spans="1:6" ht="30" customHeight="1" x14ac:dyDescent="0.25">
      <c r="A125" s="21"/>
      <c r="B125" s="23"/>
      <c r="C125" s="6"/>
      <c r="D125" s="12"/>
      <c r="E125" s="27"/>
      <c r="F125" s="25"/>
    </row>
    <row r="126" spans="1:6" ht="30" customHeight="1" x14ac:dyDescent="0.25">
      <c r="A126" s="21"/>
      <c r="B126" s="23"/>
      <c r="C126" s="6"/>
      <c r="D126" s="13"/>
      <c r="E126" s="6"/>
      <c r="F126" s="25"/>
    </row>
    <row r="127" spans="1:6" ht="30" customHeight="1" x14ac:dyDescent="0.25">
      <c r="A127" s="20"/>
      <c r="B127" s="2"/>
      <c r="C127" s="6"/>
      <c r="D127" s="12"/>
      <c r="E127" s="6"/>
      <c r="F127" s="25"/>
    </row>
    <row r="128" spans="1:6" ht="30" customHeight="1" x14ac:dyDescent="0.25">
      <c r="A128" s="20"/>
      <c r="B128" s="2"/>
      <c r="C128" s="22"/>
      <c r="D128" s="12"/>
      <c r="E128" s="6"/>
      <c r="F128" s="25"/>
    </row>
    <row r="129" spans="1:6" ht="30" customHeight="1" x14ac:dyDescent="0.25">
      <c r="A129" s="20"/>
      <c r="B129" s="2"/>
      <c r="C129" s="22"/>
      <c r="D129" s="12"/>
      <c r="E129" s="6"/>
      <c r="F129" s="25"/>
    </row>
    <row r="130" spans="1:6" ht="30" customHeight="1" x14ac:dyDescent="0.25">
      <c r="A130" s="20"/>
      <c r="B130" s="2"/>
      <c r="C130" s="22"/>
      <c r="D130" s="12"/>
      <c r="E130" s="6"/>
      <c r="F130" s="25"/>
    </row>
    <row r="131" spans="1:6" ht="30" customHeight="1" x14ac:dyDescent="0.25">
      <c r="A131" s="20"/>
      <c r="B131" s="2"/>
      <c r="C131" s="22"/>
      <c r="D131" s="12"/>
      <c r="E131" s="6"/>
      <c r="F131" s="25"/>
    </row>
    <row r="132" spans="1:6" ht="30" customHeight="1" x14ac:dyDescent="0.25">
      <c r="A132" s="21"/>
      <c r="B132" s="23"/>
      <c r="C132" s="6"/>
      <c r="D132" s="12"/>
      <c r="E132" s="6"/>
      <c r="F132" s="25"/>
    </row>
    <row r="133" spans="1:6" ht="30" customHeight="1" x14ac:dyDescent="0.25">
      <c r="A133" s="20"/>
      <c r="B133" s="2"/>
      <c r="C133" s="6"/>
      <c r="D133" s="13"/>
      <c r="E133" s="6"/>
      <c r="F133" s="25"/>
    </row>
    <row r="134" spans="1:6" ht="30" customHeight="1" x14ac:dyDescent="0.25">
      <c r="A134" s="20"/>
      <c r="B134" s="2"/>
      <c r="C134" s="22"/>
      <c r="D134" s="12"/>
      <c r="E134" s="6"/>
      <c r="F134" s="25"/>
    </row>
    <row r="135" spans="1:6" ht="30" customHeight="1" x14ac:dyDescent="0.25">
      <c r="A135" s="20"/>
      <c r="B135" s="2"/>
      <c r="C135" s="22"/>
      <c r="D135" s="12"/>
      <c r="E135" s="6"/>
      <c r="F135" s="25"/>
    </row>
    <row r="136" spans="1:6" ht="30" customHeight="1" x14ac:dyDescent="0.25">
      <c r="A136" s="21"/>
      <c r="B136" s="23"/>
      <c r="C136" s="22"/>
      <c r="D136" s="12"/>
      <c r="E136" s="27"/>
      <c r="F136" s="25"/>
    </row>
    <row r="137" spans="1:6" ht="30" customHeight="1" x14ac:dyDescent="0.25">
      <c r="A137" s="21"/>
      <c r="B137" s="23"/>
      <c r="C137" s="22"/>
      <c r="D137" s="12"/>
      <c r="E137" s="6"/>
      <c r="F137" s="25"/>
    </row>
    <row r="138" spans="1:6" ht="30" customHeight="1" x14ac:dyDescent="0.25">
      <c r="A138" s="20"/>
      <c r="B138" s="2"/>
      <c r="C138" s="22"/>
      <c r="D138" s="12"/>
      <c r="E138" s="6"/>
      <c r="F138" s="25"/>
    </row>
    <row r="139" spans="1:6" ht="30" customHeight="1" x14ac:dyDescent="0.25">
      <c r="A139" s="20"/>
      <c r="B139" s="2"/>
      <c r="C139" s="22"/>
      <c r="D139" s="12"/>
      <c r="E139" s="6"/>
      <c r="F139" s="25"/>
    </row>
    <row r="140" spans="1:6" ht="30" customHeight="1" x14ac:dyDescent="0.25">
      <c r="A140" s="20"/>
      <c r="B140" s="2"/>
      <c r="C140" s="22"/>
      <c r="D140" s="12"/>
      <c r="E140" s="6"/>
      <c r="F140" s="25"/>
    </row>
    <row r="141" spans="1:6" ht="30" customHeight="1" x14ac:dyDescent="0.25">
      <c r="A141" s="20"/>
      <c r="B141" s="2"/>
      <c r="C141" s="22"/>
      <c r="D141" s="12"/>
      <c r="E141" s="27"/>
      <c r="F141" s="25"/>
    </row>
    <row r="142" spans="1:6" ht="30" customHeight="1" x14ac:dyDescent="0.25">
      <c r="A142" s="20"/>
      <c r="B142" s="2"/>
      <c r="C142" s="22"/>
      <c r="D142" s="12"/>
      <c r="E142" s="6"/>
      <c r="F142" s="25"/>
    </row>
    <row r="143" spans="1:6" ht="30" customHeight="1" x14ac:dyDescent="0.25">
      <c r="A143" s="20"/>
      <c r="B143" s="2"/>
      <c r="C143" s="22"/>
      <c r="D143" s="13"/>
      <c r="E143" s="6"/>
      <c r="F143" s="25"/>
    </row>
    <row r="144" spans="1:6" ht="30" customHeight="1" x14ac:dyDescent="0.25">
      <c r="A144" s="21"/>
      <c r="B144" s="23"/>
      <c r="C144" s="6"/>
      <c r="D144" s="12"/>
      <c r="E144" s="27"/>
      <c r="F144" s="25"/>
    </row>
    <row r="145" spans="1:6" ht="30" customHeight="1" x14ac:dyDescent="0.25">
      <c r="A145" s="20"/>
      <c r="B145" s="2"/>
      <c r="C145" s="6"/>
      <c r="D145" s="12"/>
      <c r="E145" s="6"/>
      <c r="F145" s="25"/>
    </row>
    <row r="146" spans="1:6" ht="30" customHeight="1" x14ac:dyDescent="0.25">
      <c r="A146" s="20"/>
      <c r="B146" s="2"/>
      <c r="C146" s="6"/>
      <c r="D146" s="12"/>
      <c r="E146" s="6"/>
      <c r="F146" s="25"/>
    </row>
    <row r="147" spans="1:6" ht="30" customHeight="1" x14ac:dyDescent="0.25">
      <c r="A147" s="20"/>
      <c r="B147" s="2"/>
      <c r="C147" s="22"/>
      <c r="D147" s="12"/>
      <c r="E147" s="6"/>
      <c r="F147" s="25"/>
    </row>
    <row r="148" spans="1:6" ht="30" customHeight="1" x14ac:dyDescent="0.25">
      <c r="A148" s="20"/>
      <c r="B148" s="2"/>
      <c r="C148" s="22"/>
      <c r="D148" s="12"/>
      <c r="E148" s="27"/>
      <c r="F148" s="25"/>
    </row>
    <row r="149" spans="1:6" ht="30" customHeight="1" x14ac:dyDescent="0.25">
      <c r="A149" s="20"/>
      <c r="B149" s="2"/>
      <c r="C149" s="22"/>
      <c r="D149" s="12"/>
      <c r="E149" s="6"/>
      <c r="F149" s="25"/>
    </row>
    <row r="150" spans="1:6" ht="30" customHeight="1" x14ac:dyDescent="0.25">
      <c r="A150" s="20"/>
      <c r="B150" s="2"/>
      <c r="C150" s="22"/>
      <c r="D150" s="13"/>
      <c r="E150" s="6"/>
      <c r="F150" s="25"/>
    </row>
    <row r="151" spans="1:6" ht="30" customHeight="1" x14ac:dyDescent="0.25">
      <c r="A151" s="20"/>
      <c r="B151" s="2"/>
      <c r="C151" s="22"/>
      <c r="D151" s="12"/>
      <c r="E151" s="6"/>
      <c r="F151" s="25"/>
    </row>
    <row r="152" spans="1:6" ht="30" customHeight="1" x14ac:dyDescent="0.25">
      <c r="A152" s="20"/>
      <c r="B152" s="2"/>
      <c r="C152" s="22"/>
      <c r="D152" s="12"/>
      <c r="E152" s="6"/>
      <c r="F152" s="25"/>
    </row>
    <row r="153" spans="1:6" ht="30" customHeight="1" x14ac:dyDescent="0.25">
      <c r="A153" s="20"/>
      <c r="B153" s="2"/>
      <c r="C153" s="22"/>
      <c r="D153" s="13"/>
      <c r="E153" s="6"/>
      <c r="F153" s="25"/>
    </row>
    <row r="154" spans="1:6" ht="30" customHeight="1" x14ac:dyDescent="0.25">
      <c r="A154" s="20"/>
      <c r="B154" s="2"/>
      <c r="C154" s="22"/>
      <c r="D154" s="12"/>
      <c r="E154" s="6"/>
      <c r="F154" s="25"/>
    </row>
    <row r="155" spans="1:6" ht="30" customHeight="1" x14ac:dyDescent="0.25">
      <c r="A155" s="20"/>
      <c r="B155" s="2"/>
      <c r="C155" s="22"/>
      <c r="D155" s="12"/>
      <c r="E155" s="6"/>
      <c r="F155" s="25"/>
    </row>
    <row r="156" spans="1:6" ht="30" customHeight="1" x14ac:dyDescent="0.25">
      <c r="A156" s="20"/>
      <c r="B156" s="2"/>
      <c r="C156" s="22"/>
      <c r="D156" s="12"/>
      <c r="E156" s="6"/>
      <c r="F156" s="25"/>
    </row>
    <row r="157" spans="1:6" ht="30" customHeight="1" x14ac:dyDescent="0.25">
      <c r="A157" s="20"/>
      <c r="B157" s="2"/>
      <c r="C157" s="6"/>
      <c r="D157" s="12"/>
      <c r="E157" s="6"/>
      <c r="F157" s="25"/>
    </row>
    <row r="158" spans="1:6" ht="30" customHeight="1" x14ac:dyDescent="0.25">
      <c r="A158" s="20"/>
      <c r="B158" s="2"/>
      <c r="C158" s="6"/>
      <c r="D158" s="12"/>
      <c r="E158" s="6"/>
      <c r="F158" s="25"/>
    </row>
    <row r="159" spans="1:6" ht="30" customHeight="1" x14ac:dyDescent="0.25">
      <c r="A159" s="20"/>
      <c r="B159" s="2"/>
      <c r="C159" s="6"/>
      <c r="D159" s="12"/>
      <c r="E159" s="6"/>
      <c r="F159" s="25"/>
    </row>
    <row r="160" spans="1:6" ht="30" customHeight="1" x14ac:dyDescent="0.25">
      <c r="A160" s="20"/>
      <c r="B160" s="2"/>
      <c r="C160" s="22"/>
      <c r="D160" s="12"/>
      <c r="E160" s="6"/>
      <c r="F160" s="25"/>
    </row>
    <row r="161" spans="1:6" ht="30" customHeight="1" x14ac:dyDescent="0.25">
      <c r="A161" s="20"/>
      <c r="B161" s="2"/>
      <c r="C161" s="6"/>
      <c r="D161" s="13"/>
      <c r="E161" s="6"/>
      <c r="F161" s="25"/>
    </row>
    <row r="162" spans="1:6" ht="30" customHeight="1" x14ac:dyDescent="0.25">
      <c r="A162" s="20"/>
      <c r="B162" s="2"/>
      <c r="C162" s="6"/>
      <c r="D162" s="8"/>
      <c r="E162" s="6"/>
      <c r="F162" s="25"/>
    </row>
    <row r="163" spans="1:6" ht="30" customHeight="1" x14ac:dyDescent="0.25">
      <c r="A163" s="20"/>
      <c r="B163" s="2"/>
      <c r="C163" s="22"/>
      <c r="D163" s="12"/>
      <c r="E163" s="6"/>
      <c r="F163" s="25"/>
    </row>
    <row r="164" spans="1:6" ht="30" customHeight="1" x14ac:dyDescent="0.25">
      <c r="A164" s="20"/>
      <c r="B164" s="2"/>
      <c r="C164" s="6"/>
      <c r="D164" s="12"/>
      <c r="E164" s="6"/>
      <c r="F164" s="25"/>
    </row>
    <row r="165" spans="1:6" ht="30" customHeight="1" x14ac:dyDescent="0.25">
      <c r="A165" s="20"/>
      <c r="B165" s="2"/>
      <c r="C165" s="6"/>
      <c r="D165" s="9"/>
      <c r="E165" s="6"/>
      <c r="F165" s="25"/>
    </row>
    <row r="166" spans="1:6" ht="30" customHeight="1" x14ac:dyDescent="0.25">
      <c r="A166" s="20"/>
      <c r="B166" s="2"/>
      <c r="C166" s="6"/>
      <c r="D166" s="12"/>
      <c r="E166" s="6"/>
      <c r="F166" s="25"/>
    </row>
    <row r="167" spans="1:6" ht="30" customHeight="1" x14ac:dyDescent="0.25">
      <c r="A167" s="20"/>
      <c r="B167" s="2"/>
      <c r="C167" s="22"/>
      <c r="D167" s="12"/>
      <c r="E167" s="6"/>
      <c r="F167" s="25"/>
    </row>
    <row r="168" spans="1:6" ht="30" customHeight="1" x14ac:dyDescent="0.25">
      <c r="A168" s="20"/>
      <c r="B168" s="2"/>
      <c r="C168" s="22"/>
      <c r="D168" s="12"/>
      <c r="E168" s="6"/>
      <c r="F168" s="25"/>
    </row>
    <row r="169" spans="1:6" ht="30" customHeight="1" x14ac:dyDescent="0.25">
      <c r="A169" s="20"/>
      <c r="B169" s="2"/>
      <c r="C169" s="22"/>
      <c r="D169" s="12"/>
      <c r="E169" s="6"/>
      <c r="F169" s="25"/>
    </row>
    <row r="170" spans="1:6" ht="30" customHeight="1" x14ac:dyDescent="0.25">
      <c r="A170" s="21"/>
      <c r="B170" s="23"/>
      <c r="C170" s="6"/>
      <c r="D170" s="12"/>
      <c r="E170" s="27"/>
      <c r="F170" s="25"/>
    </row>
    <row r="171" spans="1:6" ht="30" customHeight="1" x14ac:dyDescent="0.25">
      <c r="A171" s="20"/>
      <c r="B171" s="2"/>
      <c r="C171" s="22"/>
      <c r="D171" s="12"/>
      <c r="E171" s="6"/>
      <c r="F171" s="25"/>
    </row>
    <row r="172" spans="1:6" ht="30" customHeight="1" x14ac:dyDescent="0.25">
      <c r="A172" s="20"/>
      <c r="B172" s="2"/>
      <c r="C172" s="22"/>
      <c r="D172" s="13"/>
      <c r="E172" s="6"/>
      <c r="F172" s="25"/>
    </row>
    <row r="173" spans="1:6" ht="30" customHeight="1" x14ac:dyDescent="0.25">
      <c r="A173" s="20"/>
      <c r="B173" s="2"/>
      <c r="C173" s="22"/>
      <c r="D173" s="13"/>
      <c r="E173" s="6"/>
      <c r="F173" s="25"/>
    </row>
    <row r="174" spans="1:6" ht="30" customHeight="1" x14ac:dyDescent="0.25">
      <c r="A174" s="20"/>
      <c r="B174" s="2"/>
      <c r="C174" s="22"/>
      <c r="D174" s="13"/>
      <c r="E174" s="6"/>
      <c r="F174" s="25"/>
    </row>
    <row r="175" spans="1:6" ht="30" customHeight="1" x14ac:dyDescent="0.25">
      <c r="A175" s="20"/>
      <c r="B175" s="2"/>
      <c r="C175" s="22"/>
      <c r="D175" s="12"/>
      <c r="E175" s="6"/>
      <c r="F175" s="25"/>
    </row>
    <row r="176" spans="1:6" ht="30" customHeight="1" x14ac:dyDescent="0.25">
      <c r="A176" s="20"/>
      <c r="B176" s="2"/>
      <c r="C176" s="22"/>
      <c r="D176" s="12"/>
      <c r="E176" s="6"/>
      <c r="F176" s="25"/>
    </row>
    <row r="177" spans="1:6" ht="30" customHeight="1" x14ac:dyDescent="0.25">
      <c r="A177" s="20"/>
      <c r="B177" s="2"/>
      <c r="C177" s="22"/>
      <c r="D177" s="15"/>
      <c r="E177" s="14"/>
      <c r="F177" s="25"/>
    </row>
    <row r="178" spans="1:6" ht="30" customHeight="1" x14ac:dyDescent="0.25">
      <c r="A178" s="20"/>
      <c r="B178" s="2"/>
      <c r="C178" s="22"/>
      <c r="D178" s="12"/>
      <c r="E178" s="6"/>
      <c r="F178" s="25"/>
    </row>
    <row r="179" spans="1:6" ht="30" customHeight="1" x14ac:dyDescent="0.25">
      <c r="A179" s="20"/>
      <c r="B179" s="2"/>
      <c r="C179" s="22"/>
      <c r="D179" s="12"/>
      <c r="E179" s="6"/>
      <c r="F179" s="25"/>
    </row>
    <row r="180" spans="1:6" ht="30" customHeight="1" x14ac:dyDescent="0.25">
      <c r="A180" s="20"/>
      <c r="B180" s="2"/>
      <c r="C180" s="22"/>
      <c r="D180" s="12"/>
      <c r="E180" s="6"/>
      <c r="F180" s="25"/>
    </row>
    <row r="181" spans="1:6" ht="30" customHeight="1" x14ac:dyDescent="0.25">
      <c r="A181" s="20"/>
      <c r="B181" s="2"/>
      <c r="C181" s="22"/>
      <c r="D181" s="12"/>
      <c r="E181" s="6"/>
      <c r="F181" s="25"/>
    </row>
    <row r="182" spans="1:6" ht="30" customHeight="1" x14ac:dyDescent="0.25">
      <c r="A182" s="20"/>
      <c r="B182" s="2"/>
      <c r="C182" s="22"/>
      <c r="D182" s="12"/>
      <c r="E182" s="6"/>
      <c r="F182" s="25"/>
    </row>
    <row r="183" spans="1:6" ht="30" customHeight="1" x14ac:dyDescent="0.25">
      <c r="A183" s="20"/>
      <c r="B183" s="2"/>
      <c r="C183" s="6"/>
      <c r="D183" s="13"/>
      <c r="E183" s="6"/>
      <c r="F183" s="25"/>
    </row>
    <row r="184" spans="1:6" ht="30" customHeight="1" x14ac:dyDescent="0.25">
      <c r="A184" s="21"/>
      <c r="B184" s="23"/>
      <c r="C184" s="6"/>
      <c r="D184" s="12"/>
      <c r="E184" s="27"/>
      <c r="F184" s="25"/>
    </row>
    <row r="185" spans="1:6" ht="30" customHeight="1" x14ac:dyDescent="0.25">
      <c r="A185" s="20"/>
      <c r="B185" s="2"/>
      <c r="C185" s="22"/>
      <c r="D185" s="12"/>
      <c r="E185" s="6"/>
      <c r="F185" s="25"/>
    </row>
    <row r="186" spans="1:6" ht="30" customHeight="1" x14ac:dyDescent="0.25">
      <c r="A186" s="20"/>
      <c r="B186" s="2"/>
      <c r="C186" s="6"/>
      <c r="D186" s="12"/>
      <c r="E186" s="6"/>
      <c r="F186" s="25"/>
    </row>
    <row r="187" spans="1:6" ht="30" customHeight="1" x14ac:dyDescent="0.25">
      <c r="A187" s="20"/>
      <c r="B187" s="2"/>
      <c r="C187" s="6"/>
      <c r="D187" s="12"/>
      <c r="E187" s="6"/>
      <c r="F187" s="25"/>
    </row>
    <row r="188" spans="1:6" ht="30" customHeight="1" x14ac:dyDescent="0.25">
      <c r="A188" s="20"/>
      <c r="B188" s="2"/>
      <c r="C188" s="6"/>
      <c r="D188" s="12"/>
      <c r="E188" s="6"/>
      <c r="F188" s="25"/>
    </row>
    <row r="189" spans="1:6" ht="30" customHeight="1" x14ac:dyDescent="0.25">
      <c r="A189" s="20"/>
      <c r="B189" s="2"/>
      <c r="C189" s="22"/>
      <c r="D189" s="12"/>
      <c r="E189" s="6"/>
      <c r="F189" s="25"/>
    </row>
    <row r="190" spans="1:6" ht="30" customHeight="1" x14ac:dyDescent="0.25">
      <c r="A190" s="20"/>
      <c r="B190" s="2"/>
      <c r="C190" s="22"/>
      <c r="D190" s="12"/>
      <c r="E190" s="6"/>
      <c r="F190" s="25"/>
    </row>
    <row r="191" spans="1:6" ht="30" customHeight="1" x14ac:dyDescent="0.25">
      <c r="A191" s="21"/>
      <c r="B191" s="23"/>
      <c r="C191" s="22"/>
      <c r="D191" s="13"/>
      <c r="E191" s="27"/>
      <c r="F191" s="25"/>
    </row>
    <row r="192" spans="1:6" ht="30" customHeight="1" x14ac:dyDescent="0.25">
      <c r="A192" s="20"/>
      <c r="B192" s="2"/>
      <c r="C192" s="22"/>
      <c r="D192" s="12"/>
      <c r="E192" s="6"/>
      <c r="F192" s="25"/>
    </row>
    <row r="193" spans="1:6" ht="30" customHeight="1" x14ac:dyDescent="0.25">
      <c r="A193" s="20"/>
      <c r="B193" s="2"/>
      <c r="C193" s="6"/>
      <c r="D193" s="13"/>
      <c r="E193" s="6"/>
      <c r="F193" s="25"/>
    </row>
    <row r="194" spans="1:6" ht="30" customHeight="1" x14ac:dyDescent="0.25">
      <c r="A194" s="19"/>
      <c r="B194" s="7"/>
      <c r="C194" s="6"/>
      <c r="D194" s="12"/>
      <c r="E194" s="6"/>
      <c r="F194" s="25"/>
    </row>
    <row r="195" spans="1:6" ht="30" customHeight="1" x14ac:dyDescent="0.25">
      <c r="A195" s="20"/>
      <c r="B195" s="2"/>
      <c r="C195" s="6"/>
      <c r="D195" s="13"/>
      <c r="E195" s="6"/>
      <c r="F195" s="25"/>
    </row>
    <row r="196" spans="1:6" ht="30" customHeight="1" x14ac:dyDescent="0.25">
      <c r="A196" s="19"/>
      <c r="B196" s="7"/>
      <c r="C196" s="6"/>
      <c r="D196" s="12"/>
      <c r="E196" s="6"/>
      <c r="F196" s="25"/>
    </row>
    <row r="197" spans="1:6" ht="30" customHeight="1" x14ac:dyDescent="0.25">
      <c r="A197" s="19"/>
      <c r="B197" s="7"/>
      <c r="C197" s="6"/>
      <c r="D197" s="12"/>
      <c r="E197" s="6"/>
      <c r="F197" s="25"/>
    </row>
    <row r="198" spans="1:6" ht="30" customHeight="1" x14ac:dyDescent="0.25">
      <c r="A198" s="20"/>
      <c r="B198" s="2"/>
      <c r="C198" s="6"/>
      <c r="D198" s="13"/>
      <c r="E198" s="6"/>
      <c r="F198" s="25"/>
    </row>
    <row r="199" spans="1:6" ht="30" customHeight="1" x14ac:dyDescent="0.25">
      <c r="A199" s="19"/>
      <c r="B199" s="7"/>
      <c r="C199" s="6"/>
      <c r="D199" s="12"/>
      <c r="E199" s="6"/>
      <c r="F199" s="25"/>
    </row>
    <row r="200" spans="1:6" ht="30" customHeight="1" x14ac:dyDescent="0.25">
      <c r="A200" s="19"/>
      <c r="B200" s="7"/>
      <c r="C200" s="6"/>
      <c r="D200" s="13"/>
      <c r="E200" s="6"/>
      <c r="F200" s="25"/>
    </row>
    <row r="201" spans="1:6" ht="30" customHeight="1" x14ac:dyDescent="0.25">
      <c r="A201" s="19"/>
      <c r="B201" s="7"/>
      <c r="C201" s="6"/>
      <c r="D201" s="12"/>
      <c r="E201" s="6"/>
      <c r="F201" s="25"/>
    </row>
    <row r="202" spans="1:6" ht="30" customHeight="1" x14ac:dyDescent="0.25">
      <c r="A202" s="19"/>
      <c r="B202" s="7"/>
      <c r="C202" s="6"/>
      <c r="D202" s="12"/>
      <c r="E202" s="6"/>
      <c r="F202" s="25"/>
    </row>
    <row r="203" spans="1:6" ht="30" customHeight="1" x14ac:dyDescent="0.25">
      <c r="A203" s="20"/>
      <c r="B203" s="2"/>
      <c r="C203" s="6"/>
      <c r="D203" s="13"/>
      <c r="E203" s="6"/>
      <c r="F203" s="25"/>
    </row>
    <row r="204" spans="1:6" ht="30" customHeight="1" x14ac:dyDescent="0.25">
      <c r="A204" s="20"/>
      <c r="B204" s="2"/>
      <c r="C204" s="6"/>
      <c r="D204" s="12"/>
      <c r="E204" s="6"/>
      <c r="F204" s="25"/>
    </row>
    <row r="205" spans="1:6" ht="30" customHeight="1" x14ac:dyDescent="0.25">
      <c r="A205" s="19"/>
      <c r="B205" s="7"/>
      <c r="C205" s="6"/>
      <c r="D205" s="12"/>
      <c r="E205" s="6"/>
      <c r="F205" s="25"/>
    </row>
    <row r="206" spans="1:6" ht="30" customHeight="1" x14ac:dyDescent="0.25">
      <c r="A206" s="19"/>
      <c r="B206" s="7"/>
      <c r="C206" s="6"/>
      <c r="D206" s="12"/>
      <c r="E206" s="6"/>
      <c r="F206" s="25"/>
    </row>
    <row r="207" spans="1:6" ht="30" customHeight="1" x14ac:dyDescent="0.25">
      <c r="A207" s="20"/>
      <c r="B207" s="2"/>
      <c r="C207" s="6"/>
      <c r="D207" s="12"/>
      <c r="E207" s="6"/>
      <c r="F207" s="25"/>
    </row>
    <row r="208" spans="1:6" ht="30" customHeight="1" x14ac:dyDescent="0.25">
      <c r="A208" s="19"/>
      <c r="B208" s="7"/>
      <c r="C208" s="6"/>
      <c r="D208" s="12"/>
      <c r="E208" s="6"/>
      <c r="F208" s="25"/>
    </row>
    <row r="209" spans="1:6" ht="30" customHeight="1" x14ac:dyDescent="0.25">
      <c r="A209" s="19"/>
      <c r="B209" s="7"/>
      <c r="C209" s="6"/>
      <c r="D209" s="12"/>
      <c r="E209" s="6"/>
      <c r="F209" s="25"/>
    </row>
    <row r="210" spans="1:6" ht="30" customHeight="1" x14ac:dyDescent="0.25">
      <c r="A210" s="20"/>
      <c r="B210" s="2"/>
      <c r="C210" s="6"/>
      <c r="D210" s="13"/>
      <c r="E210" s="6"/>
      <c r="F210" s="25"/>
    </row>
    <row r="211" spans="1:6" ht="30" customHeight="1" x14ac:dyDescent="0.25">
      <c r="A211" s="19"/>
      <c r="B211" s="7"/>
      <c r="C211" s="6"/>
      <c r="D211" s="12"/>
      <c r="E211" s="6"/>
      <c r="F211" s="25"/>
    </row>
    <row r="212" spans="1:6" ht="30" customHeight="1" x14ac:dyDescent="0.25">
      <c r="A212" s="20"/>
      <c r="B212" s="2"/>
      <c r="C212" s="6"/>
      <c r="D212" s="12"/>
      <c r="E212" s="6"/>
      <c r="F212" s="25"/>
    </row>
    <row r="213" spans="1:6" ht="30" customHeight="1" x14ac:dyDescent="0.25">
      <c r="A213" s="20"/>
      <c r="B213" s="2"/>
      <c r="C213" s="6"/>
      <c r="D213" s="12"/>
      <c r="E213" s="6"/>
      <c r="F213" s="25"/>
    </row>
    <row r="214" spans="1:6" ht="30" customHeight="1" x14ac:dyDescent="0.25">
      <c r="A214" s="19"/>
      <c r="B214" s="7"/>
      <c r="C214" s="6"/>
      <c r="D214" s="12"/>
      <c r="E214" s="6"/>
      <c r="F214" s="25"/>
    </row>
    <row r="215" spans="1:6" ht="30" customHeight="1" x14ac:dyDescent="0.25">
      <c r="A215" s="19"/>
      <c r="B215" s="7"/>
      <c r="C215" s="6"/>
      <c r="D215" s="12"/>
      <c r="E215" s="6"/>
      <c r="F215" s="25"/>
    </row>
    <row r="216" spans="1:6" ht="30" customHeight="1" x14ac:dyDescent="0.25">
      <c r="A216" s="20"/>
      <c r="B216" s="2"/>
      <c r="C216" s="6"/>
      <c r="D216" s="13"/>
      <c r="E216" s="6"/>
      <c r="F216" s="25"/>
    </row>
    <row r="217" spans="1:6" ht="30" customHeight="1" x14ac:dyDescent="0.25">
      <c r="A217" s="19"/>
      <c r="B217" s="7"/>
      <c r="C217" s="6"/>
      <c r="D217" s="12"/>
      <c r="E217" s="6"/>
      <c r="F217" s="25"/>
    </row>
    <row r="218" spans="1:6" ht="30" customHeight="1" x14ac:dyDescent="0.25">
      <c r="A218" s="20"/>
      <c r="B218" s="2"/>
      <c r="C218" s="6"/>
      <c r="D218" s="13"/>
      <c r="E218" s="6"/>
      <c r="F218" s="25"/>
    </row>
    <row r="219" spans="1:6" ht="30" customHeight="1" x14ac:dyDescent="0.25">
      <c r="A219" s="20"/>
      <c r="B219" s="2"/>
      <c r="C219" s="6"/>
      <c r="D219" s="13"/>
      <c r="E219" s="6"/>
      <c r="F219" s="25"/>
    </row>
    <row r="220" spans="1:6" ht="30" customHeight="1" x14ac:dyDescent="0.25">
      <c r="A220" s="19"/>
      <c r="B220" s="7"/>
      <c r="C220" s="6"/>
      <c r="D220" s="12"/>
      <c r="E220" s="6"/>
      <c r="F220" s="25"/>
    </row>
    <row r="221" spans="1:6" ht="30" customHeight="1" x14ac:dyDescent="0.25">
      <c r="A221" s="19"/>
      <c r="B221" s="7"/>
      <c r="C221" s="6"/>
      <c r="D221" s="12"/>
      <c r="E221" s="6"/>
      <c r="F221" s="25"/>
    </row>
    <row r="222" spans="1:6" ht="30" customHeight="1" x14ac:dyDescent="0.25">
      <c r="A222" s="19"/>
      <c r="B222" s="7"/>
      <c r="C222" s="6"/>
      <c r="D222" s="12"/>
      <c r="E222" s="6"/>
      <c r="F222" s="25"/>
    </row>
    <row r="223" spans="1:6" ht="30" customHeight="1" x14ac:dyDescent="0.25">
      <c r="A223" s="20"/>
      <c r="B223" s="2"/>
      <c r="C223" s="6"/>
      <c r="D223" s="13"/>
      <c r="E223" s="6"/>
      <c r="F223" s="25"/>
    </row>
    <row r="224" spans="1:6" ht="30" customHeight="1" x14ac:dyDescent="0.25">
      <c r="A224" s="20"/>
      <c r="B224" s="2"/>
      <c r="C224" s="6"/>
      <c r="D224" s="13"/>
      <c r="E224" s="6"/>
      <c r="F224" s="25"/>
    </row>
    <row r="225" spans="1:6" ht="30" customHeight="1" x14ac:dyDescent="0.25">
      <c r="A225" s="19"/>
      <c r="B225" s="7"/>
      <c r="C225" s="6"/>
      <c r="D225" s="12"/>
      <c r="E225" s="6"/>
      <c r="F225" s="25"/>
    </row>
    <row r="226" spans="1:6" ht="30" customHeight="1" x14ac:dyDescent="0.25">
      <c r="A226" s="20"/>
      <c r="B226" s="2"/>
      <c r="C226" s="6"/>
      <c r="D226" s="13"/>
      <c r="E226" s="6"/>
      <c r="F226" s="25"/>
    </row>
    <row r="227" spans="1:6" ht="30" customHeight="1" x14ac:dyDescent="0.25">
      <c r="A227" s="20"/>
      <c r="B227" s="4"/>
      <c r="C227" s="6"/>
      <c r="D227" s="13"/>
      <c r="E227" s="6"/>
      <c r="F227" s="25"/>
    </row>
    <row r="228" spans="1:6" ht="30" customHeight="1" x14ac:dyDescent="0.25">
      <c r="A228" s="19"/>
      <c r="B228" s="5"/>
      <c r="C228" s="6"/>
      <c r="D228" s="12"/>
      <c r="E228" s="6"/>
      <c r="F228" s="25"/>
    </row>
    <row r="229" spans="1:6" ht="30" customHeight="1" x14ac:dyDescent="0.25">
      <c r="A229" s="19"/>
      <c r="B229" s="5"/>
      <c r="C229" s="6"/>
      <c r="D229" s="12"/>
      <c r="E229" s="6"/>
      <c r="F229" s="25"/>
    </row>
    <row r="230" spans="1:6" ht="30" customHeight="1" x14ac:dyDescent="0.25">
      <c r="A230" s="19"/>
      <c r="B230" s="5"/>
      <c r="C230" s="6"/>
      <c r="D230" s="12"/>
      <c r="E230" s="6"/>
      <c r="F230" s="25"/>
    </row>
    <row r="231" spans="1:6" ht="30" customHeight="1" x14ac:dyDescent="0.25">
      <c r="A231" s="19"/>
      <c r="B231" s="5"/>
      <c r="C231" s="6"/>
      <c r="D231" s="12"/>
      <c r="E231" s="6"/>
      <c r="F231" s="25"/>
    </row>
    <row r="232" spans="1:6" ht="30" customHeight="1" x14ac:dyDescent="0.25">
      <c r="A232" s="19"/>
      <c r="B232" s="5"/>
      <c r="C232" s="6"/>
      <c r="D232" s="12"/>
      <c r="E232" s="6"/>
      <c r="F232" s="25"/>
    </row>
    <row r="233" spans="1:6" ht="30" customHeight="1" x14ac:dyDescent="0.25">
      <c r="A233" s="19"/>
      <c r="B233" s="5"/>
      <c r="C233" s="6"/>
      <c r="D233" s="12"/>
      <c r="E233" s="6"/>
      <c r="F233" s="25"/>
    </row>
    <row r="234" spans="1:6" ht="30" customHeight="1" x14ac:dyDescent="0.25">
      <c r="A234" s="19"/>
      <c r="B234" s="5"/>
      <c r="C234" s="6"/>
      <c r="D234" s="12"/>
      <c r="E234" s="6"/>
      <c r="F234" s="25"/>
    </row>
    <row r="235" spans="1:6" ht="30" customHeight="1" x14ac:dyDescent="0.25">
      <c r="A235" s="19"/>
      <c r="B235" s="5"/>
      <c r="C235" s="6"/>
      <c r="D235" s="12"/>
      <c r="E235" s="6"/>
      <c r="F235" s="25"/>
    </row>
    <row r="236" spans="1:6" x14ac:dyDescent="0.25">
      <c r="A236" s="20" t="s">
        <v>2</v>
      </c>
      <c r="B236" s="2"/>
      <c r="C236" s="18"/>
      <c r="D236" s="13"/>
      <c r="E236" s="18"/>
      <c r="F236" s="24"/>
    </row>
  </sheetData>
  <mergeCells count="3">
    <mergeCell ref="A6:A7"/>
    <mergeCell ref="B6:B7"/>
    <mergeCell ref="C6:J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2018-02-28T13:24:18Z</dcterms:modified>
</cp:coreProperties>
</file>